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moore10\Documents\ESS\Budget Worksheets\FY21\"/>
    </mc:Choice>
  </mc:AlternateContent>
  <bookViews>
    <workbookView xWindow="360" yWindow="90" windowWidth="11340" windowHeight="5520"/>
  </bookViews>
  <sheets>
    <sheet name="Instructions" sheetId="3" r:id="rId1"/>
    <sheet name="Allocation Worksheet" sheetId="1" r:id="rId2"/>
    <sheet name="Program Report" sheetId="2" r:id="rId3"/>
    <sheet name="Loc Allocation" sheetId="4" r:id="rId4"/>
  </sheets>
  <definedNames>
    <definedName name="_xlnm.Print_Area" localSheetId="1">'Allocation Worksheet'!$A$1:$H$59</definedName>
    <definedName name="_xlnm.Print_Area" localSheetId="0">Instructions!$A$1:$C$32</definedName>
    <definedName name="_xlnm.Print_Titles" localSheetId="1">'Allocation Worksheet'!$1:$8</definedName>
  </definedNames>
  <calcPr calcId="162913"/>
</workbook>
</file>

<file path=xl/calcChain.xml><?xml version="1.0" encoding="utf-8"?>
<calcChain xmlns="http://schemas.openxmlformats.org/spreadsheetml/2006/main">
  <c r="H14" i="1" l="1"/>
  <c r="H15" i="1"/>
  <c r="H5" i="1"/>
  <c r="D5" i="1"/>
  <c r="H26" i="1" l="1"/>
  <c r="E37" i="1" l="1"/>
  <c r="F37" i="1"/>
  <c r="G37" i="1"/>
  <c r="H37" i="1" l="1"/>
  <c r="G44" i="1"/>
  <c r="F44" i="1"/>
  <c r="E44" i="1"/>
  <c r="G43" i="1"/>
  <c r="F43" i="1"/>
  <c r="E43" i="1"/>
  <c r="G42" i="1"/>
  <c r="F42" i="1"/>
  <c r="E42" i="1"/>
  <c r="G41" i="1"/>
  <c r="F41" i="1"/>
  <c r="E41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3" i="1"/>
  <c r="F23" i="1"/>
  <c r="E23" i="1"/>
  <c r="G22" i="1"/>
  <c r="F22" i="1"/>
  <c r="E22" i="1"/>
  <c r="G21" i="1"/>
  <c r="F21" i="1"/>
  <c r="E21" i="1"/>
  <c r="G20" i="1"/>
  <c r="F20" i="1"/>
  <c r="E20" i="1"/>
  <c r="G16" i="1"/>
  <c r="F16" i="1"/>
  <c r="E16" i="1"/>
  <c r="G15" i="1"/>
  <c r="F15" i="1"/>
  <c r="E15" i="1"/>
  <c r="G12" i="1"/>
  <c r="F12" i="1"/>
  <c r="E12" i="1"/>
  <c r="G11" i="1"/>
  <c r="F11" i="1"/>
  <c r="E11" i="1"/>
  <c r="G10" i="1"/>
  <c r="F10" i="1"/>
  <c r="E10" i="1"/>
  <c r="H25" i="1"/>
  <c r="H45" i="1"/>
  <c r="H9" i="1"/>
  <c r="H18" i="1"/>
  <c r="H19" i="1"/>
  <c r="H27" i="1"/>
  <c r="H40" i="1"/>
  <c r="H46" i="1"/>
  <c r="H5" i="2"/>
  <c r="H10" i="1" l="1"/>
  <c r="G34" i="1"/>
  <c r="E36" i="1"/>
  <c r="F38" i="1"/>
  <c r="E35" i="1"/>
  <c r="G36" i="1"/>
  <c r="E34" i="1"/>
  <c r="F35" i="1"/>
  <c r="G35" i="1"/>
  <c r="H20" i="1"/>
  <c r="H42" i="1"/>
  <c r="H29" i="1"/>
  <c r="H12" i="1"/>
  <c r="H44" i="1"/>
  <c r="H11" i="1"/>
  <c r="H21" i="1"/>
  <c r="H28" i="1"/>
  <c r="H22" i="1"/>
  <c r="H16" i="1"/>
  <c r="H43" i="1"/>
  <c r="H41" i="1"/>
  <c r="H32" i="1"/>
  <c r="H23" i="1"/>
  <c r="H30" i="1"/>
  <c r="H31" i="1"/>
  <c r="H34" i="1" l="1"/>
  <c r="G38" i="1"/>
  <c r="G48" i="1" s="1"/>
  <c r="H7" i="2" s="1"/>
  <c r="F36" i="1"/>
  <c r="H36" i="1" s="1"/>
  <c r="E38" i="1"/>
  <c r="H35" i="1"/>
  <c r="H38" i="1" l="1"/>
  <c r="H55" i="1" s="1"/>
  <c r="F48" i="1"/>
  <c r="E7" i="2" s="1"/>
  <c r="E48" i="1"/>
  <c r="B7" i="2" s="1"/>
  <c r="H48" i="1" l="1"/>
  <c r="H52" i="1" s="1"/>
  <c r="H9" i="2"/>
  <c r="C5" i="2"/>
</calcChain>
</file>

<file path=xl/sharedStrings.xml><?xml version="1.0" encoding="utf-8"?>
<sst xmlns="http://schemas.openxmlformats.org/spreadsheetml/2006/main" count="440" uniqueCount="344">
  <si>
    <t>Regular Term</t>
  </si>
  <si>
    <t>Summer Term</t>
  </si>
  <si>
    <t>Grand Totals</t>
  </si>
  <si>
    <t>MUNIS Code</t>
  </si>
  <si>
    <t xml:space="preserve">Activity </t>
  </si>
  <si>
    <t>Certified Teachers, extended time</t>
  </si>
  <si>
    <t>ESS Bldg. Coordinators, extended time</t>
  </si>
  <si>
    <t>Secretaries, clerical assistants, extended time</t>
  </si>
  <si>
    <t>Supplementary books for ESS</t>
  </si>
  <si>
    <t>Software for ESS</t>
  </si>
  <si>
    <t>Contract busing</t>
  </si>
  <si>
    <t>TOTAL</t>
  </si>
  <si>
    <t>ESS SCHOOL ALLOCATION WORKSHEET</t>
  </si>
  <si>
    <t>School:</t>
  </si>
  <si>
    <t>Allocation Total:</t>
  </si>
  <si>
    <t>Budget Check:</t>
  </si>
  <si>
    <t>(If this number is not zero, please make the necessary corrections to the budget.)</t>
  </si>
  <si>
    <t>Incentives Check</t>
  </si>
  <si>
    <t>INSTRUCTIONS FOR</t>
  </si>
  <si>
    <t>1.</t>
  </si>
  <si>
    <t>2.</t>
  </si>
  <si>
    <t>3.</t>
  </si>
  <si>
    <t>Transportation provided (yes, no, or partial)</t>
  </si>
  <si>
    <t>Projected # of Students to Serve</t>
  </si>
  <si>
    <t>Projected # of Instructional Aides</t>
  </si>
  <si>
    <t>Other Major Staff (describe)</t>
  </si>
  <si>
    <t>After School*</t>
  </si>
  <si>
    <t>Evening*</t>
  </si>
  <si>
    <t>Intercession*</t>
  </si>
  <si>
    <t>Saturday*</t>
  </si>
  <si>
    <t>Other Schedules (describe)</t>
  </si>
  <si>
    <t>*These five schedules (after school, before school, Saturday, evening, &amp; intersession) take place within the regular term</t>
  </si>
  <si>
    <t>ESS Program Report</t>
  </si>
  <si>
    <t>Budget for Regular Term:*</t>
  </si>
  <si>
    <t>Grades to Serve, e.g., P-6</t>
  </si>
  <si>
    <t>Projected # of Teachers</t>
  </si>
  <si>
    <t>Projected # of Student Tutors</t>
  </si>
  <si>
    <t>Extended Time Schedule</t>
  </si>
  <si>
    <t>Before School*</t>
  </si>
  <si>
    <t>ESS PROGRAM REPORT</t>
  </si>
  <si>
    <t>Your school's name and allocation will be automatically copied from the Allocation Worksheet.</t>
  </si>
  <si>
    <r>
      <t xml:space="preserve">Awards, incentives </t>
    </r>
    <r>
      <rPr>
        <i/>
        <sz val="10"/>
        <rFont val="Arial"/>
        <family val="2"/>
      </rPr>
      <t>(Limited to 2% of total allocation.)</t>
    </r>
  </si>
  <si>
    <t>Daytime</t>
  </si>
  <si>
    <t>Budget for Daytime:</t>
  </si>
  <si>
    <t>Budget for Summer Program:</t>
  </si>
  <si>
    <t xml:space="preserve">Retired Daytime Teacher (Day Program) </t>
  </si>
  <si>
    <t>Instructional Asst, extended time</t>
  </si>
  <si>
    <t>Medicare</t>
  </si>
  <si>
    <t>Work Comp</t>
  </si>
  <si>
    <t>FICA</t>
  </si>
  <si>
    <t>CERS</t>
  </si>
  <si>
    <t>(If this number is greater than 2%, please reduce the amount budgeted for the appropriate item.)</t>
  </si>
  <si>
    <t>Bus Tokens</t>
  </si>
  <si>
    <t>XXX = Location (or cost center number)</t>
  </si>
  <si>
    <t xml:space="preserve"> </t>
  </si>
  <si>
    <t>KSBA Unemployment Insurance</t>
  </si>
  <si>
    <t>General Supplies</t>
  </si>
  <si>
    <t>Classified Overtime Salary (Bus Drivers)</t>
  </si>
  <si>
    <t>Snacks (Non-instructional), maximum $1 per student</t>
  </si>
  <si>
    <t>KTRS</t>
  </si>
  <si>
    <t>Return This Form by June 18, 2012</t>
  </si>
  <si>
    <t>School Name:</t>
  </si>
  <si>
    <t>Loc. #</t>
  </si>
  <si>
    <t>XXX2077</t>
  </si>
  <si>
    <t>XXX2115</t>
  </si>
  <si>
    <t>XXX2167</t>
  </si>
  <si>
    <t>XXX2170</t>
  </si>
  <si>
    <t>XXX2794</t>
  </si>
  <si>
    <t>0222</t>
  </si>
  <si>
    <t>0231</t>
  </si>
  <si>
    <t>013183</t>
  </si>
  <si>
    <t>0221</t>
  </si>
  <si>
    <t>0232</t>
  </si>
  <si>
    <t>011039</t>
  </si>
  <si>
    <t>0253</t>
  </si>
  <si>
    <t>0260</t>
  </si>
  <si>
    <t>0610</t>
  </si>
  <si>
    <t>0616</t>
  </si>
  <si>
    <t>0643</t>
  </si>
  <si>
    <t>0650</t>
  </si>
  <si>
    <t>0674</t>
  </si>
  <si>
    <t>0140</t>
  </si>
  <si>
    <t>0514</t>
  </si>
  <si>
    <t>0519</t>
  </si>
  <si>
    <t xml:space="preserve"> ESS Allocation:</t>
  </si>
  <si>
    <t>PLEASE BE SURE TO COMPLETE BOTH TABS AT THE BOTTOM OF THIS WORKSHEET!</t>
  </si>
  <si>
    <t>011392</t>
  </si>
  <si>
    <t xml:space="preserve">WHEN BALANCED CLICK ON PROGRAM REPORT TAB &amp; COMPLETE </t>
  </si>
  <si>
    <t>ENTER INFO FROM SUMMARY SHEET</t>
  </si>
  <si>
    <t>FILL OUT BOTH TABS</t>
  </si>
  <si>
    <t>If you need an ESS position for either full time or part time, call Karen Moore.                                                       She will work this out for your school.</t>
  </si>
  <si>
    <t>Retired Teacher (not day program)</t>
  </si>
  <si>
    <t>Certified Teachers (Day Program) ESS during planning</t>
  </si>
  <si>
    <t>If you are planning to fund a full time or part time position with this ESS grant . . . .  STOP !                                                                                                                                               Call Karen Moore, #6605 for assistance.</t>
  </si>
  <si>
    <t>Atherton</t>
  </si>
  <si>
    <t>Atkinson</t>
  </si>
  <si>
    <t>Auburndale</t>
  </si>
  <si>
    <t>Audubon Traditional</t>
  </si>
  <si>
    <t>Ballard</t>
  </si>
  <si>
    <t>Barret</t>
  </si>
  <si>
    <t>Bates</t>
  </si>
  <si>
    <t>Bellewood Presbyterian Home</t>
  </si>
  <si>
    <t>Binet</t>
  </si>
  <si>
    <t>Blake</t>
  </si>
  <si>
    <t>Bloom</t>
  </si>
  <si>
    <t>Blue Lick</t>
  </si>
  <si>
    <t>Bowen</t>
  </si>
  <si>
    <t>Boy's &amp; Girl's Haven</t>
  </si>
  <si>
    <t>Brandeis</t>
  </si>
  <si>
    <t>Breckinridge/Franklin</t>
  </si>
  <si>
    <t>Breckridge Metro</t>
  </si>
  <si>
    <t>Brooklawn Youth Services</t>
  </si>
  <si>
    <t>Brown School</t>
  </si>
  <si>
    <t>Butler</t>
  </si>
  <si>
    <t>Byck</t>
  </si>
  <si>
    <t>Camp Taylor</t>
  </si>
  <si>
    <t>Cane Run</t>
  </si>
  <si>
    <t>Carrithers</t>
  </si>
  <si>
    <t>Carter Traditional</t>
  </si>
  <si>
    <t>Central</t>
  </si>
  <si>
    <t>Chancey</t>
  </si>
  <si>
    <t>Chenoweth</t>
  </si>
  <si>
    <t>Cochran</t>
  </si>
  <si>
    <t>Cochrane</t>
  </si>
  <si>
    <t>Coleridge Taylor</t>
  </si>
  <si>
    <t>Conway</t>
  </si>
  <si>
    <t>Coral Ridge</t>
  </si>
  <si>
    <t>Crosby</t>
  </si>
  <si>
    <t>Crums Lane</t>
  </si>
  <si>
    <t>Dixie</t>
  </si>
  <si>
    <t>Doss</t>
  </si>
  <si>
    <t>Dunn</t>
  </si>
  <si>
    <t>Dubois Academy</t>
  </si>
  <si>
    <t>Eastern</t>
  </si>
  <si>
    <t>Eisenhower</t>
  </si>
  <si>
    <t>Engelhard</t>
  </si>
  <si>
    <t>ESL Newcomer Academy</t>
  </si>
  <si>
    <t>Fairdale Elementary</t>
  </si>
  <si>
    <t>Fairdale High</t>
  </si>
  <si>
    <t>Farmer</t>
  </si>
  <si>
    <t>Farnsley</t>
  </si>
  <si>
    <t>Fern Creek Elementary</t>
  </si>
  <si>
    <t>Fern Creek High</t>
  </si>
  <si>
    <t>Field</t>
  </si>
  <si>
    <t>Foster</t>
  </si>
  <si>
    <t>Frayser</t>
  </si>
  <si>
    <t>Frost, Robert</t>
  </si>
  <si>
    <t>Goldsmith Lane</t>
  </si>
  <si>
    <t>Greathouse Shryock Trad</t>
  </si>
  <si>
    <t>Greenwood</t>
  </si>
  <si>
    <t>Gutermuth</t>
  </si>
  <si>
    <t>Hartstern</t>
  </si>
  <si>
    <t>Hawthorne</t>
  </si>
  <si>
    <t>Hazelwood</t>
  </si>
  <si>
    <t>Highland</t>
  </si>
  <si>
    <t>Hite</t>
  </si>
  <si>
    <t xml:space="preserve">Home of the Innocents </t>
  </si>
  <si>
    <t>Indian Trail</t>
  </si>
  <si>
    <t>Iroquois</t>
  </si>
  <si>
    <t>Jacob</t>
  </si>
  <si>
    <t>Jefferson Co Trad</t>
  </si>
  <si>
    <t>Jefferson County High</t>
  </si>
  <si>
    <t>Jeffersontown High</t>
  </si>
  <si>
    <t>Jeffersontown Elementary</t>
  </si>
  <si>
    <t>Johnson Traditional</t>
  </si>
  <si>
    <t>Johnsontown Road</t>
  </si>
  <si>
    <t>Kammerer</t>
  </si>
  <si>
    <t>Kennedy, John Elementary</t>
  </si>
  <si>
    <t>Kennedy, Alex Elementary</t>
  </si>
  <si>
    <t>Kenwood</t>
  </si>
  <si>
    <t>Kerrick</t>
  </si>
  <si>
    <t>King</t>
  </si>
  <si>
    <t>Klondike Lane</t>
  </si>
  <si>
    <t>Knight</t>
  </si>
  <si>
    <t>Lassiter</t>
  </si>
  <si>
    <t>Laukhuf</t>
  </si>
  <si>
    <t>Layne</t>
  </si>
  <si>
    <t>Liberty High School</t>
  </si>
  <si>
    <t>Lincoln</t>
  </si>
  <si>
    <t>Lowe</t>
  </si>
  <si>
    <t>Luhr</t>
  </si>
  <si>
    <t>Male</t>
  </si>
  <si>
    <t>Manual</t>
  </si>
  <si>
    <t>Maryhurst School</t>
  </si>
  <si>
    <t>Maupin</t>
  </si>
  <si>
    <t>Mcferran</t>
  </si>
  <si>
    <t>Medora</t>
  </si>
  <si>
    <t>Meyzeek</t>
  </si>
  <si>
    <t>Middletown</t>
  </si>
  <si>
    <t>Mill Creek</t>
  </si>
  <si>
    <t>Minors Lane</t>
  </si>
  <si>
    <t>Minor Daniels</t>
  </si>
  <si>
    <t>Moore Traditional</t>
  </si>
  <si>
    <t>Newburg</t>
  </si>
  <si>
    <t>Noe</t>
  </si>
  <si>
    <t>Norton</t>
  </si>
  <si>
    <t>Norton Commons</t>
  </si>
  <si>
    <t>Okolona</t>
  </si>
  <si>
    <t>Olmsted Academy North</t>
  </si>
  <si>
    <t>Olmsted Academy South</t>
  </si>
  <si>
    <t>Phoenix School os Discovery</t>
  </si>
  <si>
    <t>Pleasure Ridge Park</t>
  </si>
  <si>
    <t>Portland</t>
  </si>
  <si>
    <t>Price</t>
  </si>
  <si>
    <t>Ramsey</t>
  </si>
  <si>
    <t>Rangeland</t>
  </si>
  <si>
    <t>Roosevelt Perry</t>
  </si>
  <si>
    <t>Rutherford</t>
  </si>
  <si>
    <t>Sanders</t>
  </si>
  <si>
    <t>Schaffner Traditional</t>
  </si>
  <si>
    <t>Semple</t>
  </si>
  <si>
    <t>Seneca</t>
  </si>
  <si>
    <t>Shacklette</t>
  </si>
  <si>
    <t>Shawnee</t>
  </si>
  <si>
    <t>Shelby</t>
  </si>
  <si>
    <t>Slaughter</t>
  </si>
  <si>
    <t>Smyrna</t>
  </si>
  <si>
    <t>TAPP SCHOOLS COMBINED</t>
  </si>
  <si>
    <t>Southern</t>
  </si>
  <si>
    <t>St Joseph Children's Home</t>
  </si>
  <si>
    <t>St Matthews</t>
  </si>
  <si>
    <t>Stonestreet</t>
  </si>
  <si>
    <t>Stopher</t>
  </si>
  <si>
    <t>Stuart</t>
  </si>
  <si>
    <t>Thomas Jefferson</t>
  </si>
  <si>
    <t>Trunnell</t>
  </si>
  <si>
    <t>Tully</t>
  </si>
  <si>
    <t>Valley</t>
  </si>
  <si>
    <t>Waggener</t>
  </si>
  <si>
    <t>Waller Environmental</t>
  </si>
  <si>
    <t>Watson Lane</t>
  </si>
  <si>
    <t>Watterson</t>
  </si>
  <si>
    <t>Wellington</t>
  </si>
  <si>
    <t>Western Middle</t>
  </si>
  <si>
    <t>Westport</t>
  </si>
  <si>
    <t>Wheatley</t>
  </si>
  <si>
    <t>Wheeler</t>
  </si>
  <si>
    <t>Wilder</t>
  </si>
  <si>
    <t>Wilkerson</t>
  </si>
  <si>
    <t>Wilt</t>
  </si>
  <si>
    <t>Young</t>
  </si>
  <si>
    <t>Zachery Taylor</t>
  </si>
  <si>
    <t>Churchill Park</t>
  </si>
  <si>
    <t>1</t>
  </si>
  <si>
    <t>PLEASE READ &amp; FOLLOW THESE</t>
  </si>
  <si>
    <t xml:space="preserve">DIRECTIONS.   THANK YOU.  </t>
  </si>
  <si>
    <t>Fill out each box according to your plan and estimates for each category.</t>
  </si>
  <si>
    <t>Funds will not be released until all information is received.</t>
  </si>
  <si>
    <t>The Govenor of Kentucky eliminated the Professional Development portion of the Flex Focus Funds.   PD FFF dollars are no longer available.</t>
  </si>
  <si>
    <t>2</t>
  </si>
  <si>
    <t>3</t>
  </si>
  <si>
    <t>4</t>
  </si>
  <si>
    <t>Your school's name and ESS allocation will self populate.</t>
  </si>
  <si>
    <t>5</t>
  </si>
  <si>
    <t>Enter the amount budgeted for each accounting code in columns titled Daytime, Regular Term, and Summer Term.  Grand Totals will self populate.  You must have a Daytime Waiver in order to budget funds for a Daytime program</t>
  </si>
  <si>
    <t>SAVE A PERSONAL COPY IN EXCEL.  DO NOT SUBMIT IN PDF OR GOOGLE.  THANKS.</t>
  </si>
  <si>
    <t>Funds become available for use after July 1 once the new year rolls out.</t>
  </si>
  <si>
    <t>After entering the budget, verify that the Budget Check number in cell H52 is zero.  If it is not zero, please make the appropriate changes in the budget.</t>
  </si>
  <si>
    <t>After entering the budget, verify that the Incentives Check number in cell H55 is 2% or less.  If it is greater than 2%, please reduce the amount budgeted for this category.</t>
  </si>
  <si>
    <t>If you need to fund a true position using these funds, you cannot use this form.  Please contact Karen Moore to work up the ESS salary + fringes.</t>
  </si>
  <si>
    <t>THE WORKSHEETS MUST BE COMPLETED AND EMAILED TO KAREN.MOORE3@JEFFERSON.KYSCHOOLS.US BY February 21, 2020</t>
  </si>
  <si>
    <t>ALL FY20 FUNDS MUST BE SPENT TO ZERO BY AUGUST 1, 2020</t>
  </si>
  <si>
    <t>FY21 Funds become available for use after July 1.</t>
  </si>
  <si>
    <t>2020-2021</t>
  </si>
  <si>
    <t>2020-2021      Do Not Type In These Cells</t>
  </si>
  <si>
    <t>120G</t>
  </si>
  <si>
    <t>School Year 2020 - 2021</t>
  </si>
  <si>
    <t>FY20 Funds become available for use after July 1, 2020.</t>
  </si>
  <si>
    <t>July - Aug. Summer 2020</t>
  </si>
  <si>
    <t>June-Aug. Summer, 2021</t>
  </si>
  <si>
    <t>220</t>
  </si>
  <si>
    <t>221</t>
  </si>
  <si>
    <t>191</t>
  </si>
  <si>
    <t>800</t>
  </si>
  <si>
    <t>GIRLS New School</t>
  </si>
  <si>
    <t>175</t>
  </si>
  <si>
    <t>202</t>
  </si>
  <si>
    <t>371</t>
  </si>
  <si>
    <t>Western High</t>
  </si>
  <si>
    <t>FY21 ESS ALLOCATIONS</t>
  </si>
  <si>
    <t>*018</t>
  </si>
  <si>
    <t>*040</t>
  </si>
  <si>
    <t>*044</t>
  </si>
  <si>
    <t>*055</t>
  </si>
  <si>
    <t>*091</t>
  </si>
  <si>
    <t>*094</t>
  </si>
  <si>
    <t>*038</t>
  </si>
  <si>
    <t>*045</t>
  </si>
  <si>
    <t>*004</t>
  </si>
  <si>
    <t>*005</t>
  </si>
  <si>
    <t>*046</t>
  </si>
  <si>
    <t>*083</t>
  </si>
  <si>
    <t>*060</t>
  </si>
  <si>
    <t>*092</t>
  </si>
  <si>
    <t>*082</t>
  </si>
  <si>
    <t>*007</t>
  </si>
  <si>
    <t>*010</t>
  </si>
  <si>
    <t>*057</t>
  </si>
  <si>
    <t>*049</t>
  </si>
  <si>
    <t>*011</t>
  </si>
  <si>
    <t>*012</t>
  </si>
  <si>
    <t>*085</t>
  </si>
  <si>
    <t>*051</t>
  </si>
  <si>
    <t>*013</t>
  </si>
  <si>
    <t>*014</t>
  </si>
  <si>
    <t>*048</t>
  </si>
  <si>
    <t>*095</t>
  </si>
  <si>
    <t>*076</t>
  </si>
  <si>
    <t>*065</t>
  </si>
  <si>
    <t>*059</t>
  </si>
  <si>
    <t>*079</t>
  </si>
  <si>
    <t>*030</t>
  </si>
  <si>
    <t>*047</t>
  </si>
  <si>
    <t>*022</t>
  </si>
  <si>
    <t>*024</t>
  </si>
  <si>
    <t>*099</t>
  </si>
  <si>
    <t>*041</t>
  </si>
  <si>
    <t>*096</t>
  </si>
  <si>
    <t>*027</t>
  </si>
  <si>
    <t>*075</t>
  </si>
  <si>
    <t>*081</t>
  </si>
  <si>
    <t>*086</t>
  </si>
  <si>
    <t>*063</t>
  </si>
  <si>
    <t>*073</t>
  </si>
  <si>
    <t>*097</t>
  </si>
  <si>
    <t>*087</t>
  </si>
  <si>
    <t>*050</t>
  </si>
  <si>
    <t>*031</t>
  </si>
  <si>
    <t>*064</t>
  </si>
  <si>
    <t>*071</t>
  </si>
  <si>
    <t>*090</t>
  </si>
  <si>
    <t>*016</t>
  </si>
  <si>
    <t>*033</t>
  </si>
  <si>
    <t>*034</t>
  </si>
  <si>
    <t>*069</t>
  </si>
  <si>
    <t>*072</t>
  </si>
  <si>
    <t>*084</t>
  </si>
  <si>
    <t>*077</t>
  </si>
  <si>
    <t>*067</t>
  </si>
  <si>
    <t>*066</t>
  </si>
  <si>
    <t>*078</t>
  </si>
  <si>
    <t>if your cc# starts with 0 put * first</t>
  </si>
  <si>
    <t>Enter your school's location cost center number in cell F5.  If your CC# startw with 0 put * first.</t>
  </si>
  <si>
    <t>ESS  FY21 SCHOOL ALLOCATION WORKSHEET    Project #120G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</si>
</sst>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_);[Red]\(0\)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/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B0F0"/>
      <name val="Arial"/>
      <family val="2"/>
    </font>
    <font>
      <b/>
      <sz val="11"/>
      <color rgb="FFFF000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24"/>
      <color theme="7" tint="-0.249977111117893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22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0" fillId="0" borderId="0"/>
    <xf numFmtId="0" fontId="20" fillId="0" borderId="0"/>
    <xf numFmtId="0" fontId="20" fillId="0" borderId="0"/>
    <xf numFmtId="44" fontId="23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2" fillId="0" borderId="0" xfId="0" applyFont="1"/>
    <xf numFmtId="0" fontId="10" fillId="0" borderId="0" xfId="0" applyFont="1"/>
    <xf numFmtId="0" fontId="2" fillId="0" borderId="0" xfId="0" applyFont="1" applyBorder="1" applyProtection="1"/>
    <xf numFmtId="0" fontId="11" fillId="0" borderId="0" xfId="0" applyFont="1"/>
    <xf numFmtId="49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wrapText="1"/>
    </xf>
    <xf numFmtId="49" fontId="11" fillId="0" borderId="0" xfId="0" applyNumberFormat="1" applyFont="1"/>
    <xf numFmtId="49" fontId="11" fillId="0" borderId="0" xfId="0" applyNumberFormat="1" applyFont="1" applyAlignment="1">
      <alignment vertical="top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/>
    <xf numFmtId="0" fontId="9" fillId="0" borderId="5" xfId="0" applyFont="1" applyBorder="1" applyAlignment="1"/>
    <xf numFmtId="0" fontId="9" fillId="0" borderId="3" xfId="0" applyFont="1" applyBorder="1" applyAlignment="1"/>
    <xf numFmtId="0" fontId="9" fillId="0" borderId="6" xfId="0" applyFont="1" applyBorder="1" applyAlignment="1">
      <alignment horizontal="right"/>
    </xf>
    <xf numFmtId="49" fontId="11" fillId="0" borderId="2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/>
    </xf>
    <xf numFmtId="38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164" fontId="3" fillId="0" borderId="0" xfId="0" applyNumberFormat="1" applyFont="1" applyAlignment="1"/>
    <xf numFmtId="164" fontId="3" fillId="0" borderId="0" xfId="0" applyNumberFormat="1" applyFont="1"/>
    <xf numFmtId="164" fontId="9" fillId="0" borderId="0" xfId="0" applyNumberFormat="1" applyFont="1" applyBorder="1" applyAlignment="1" applyProtection="1">
      <alignment horizontal="right"/>
    </xf>
    <xf numFmtId="164" fontId="11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/>
    <xf numFmtId="164" fontId="12" fillId="0" borderId="0" xfId="0" applyNumberFormat="1" applyFont="1" applyAlignment="1">
      <alignment horizontal="right"/>
    </xf>
    <xf numFmtId="38" fontId="9" fillId="0" borderId="6" xfId="0" applyNumberFormat="1" applyFont="1" applyBorder="1" applyAlignment="1" applyProtection="1">
      <protection locked="0"/>
    </xf>
    <xf numFmtId="38" fontId="9" fillId="0" borderId="6" xfId="0" applyNumberFormat="1" applyFont="1" applyBorder="1" applyAlignment="1" applyProtection="1">
      <alignment horizontal="right"/>
      <protection locked="0"/>
    </xf>
    <xf numFmtId="38" fontId="9" fillId="0" borderId="6" xfId="0" applyNumberFormat="1" applyFont="1" applyBorder="1" applyAlignment="1" applyProtection="1">
      <alignment horizontal="right"/>
    </xf>
    <xf numFmtId="38" fontId="9" fillId="0" borderId="6" xfId="0" applyNumberFormat="1" applyFont="1" applyBorder="1" applyAlignment="1" applyProtection="1"/>
    <xf numFmtId="38" fontId="9" fillId="0" borderId="3" xfId="0" applyNumberFormat="1" applyFont="1" applyBorder="1" applyAlignment="1"/>
    <xf numFmtId="38" fontId="9" fillId="0" borderId="3" xfId="0" applyNumberFormat="1" applyFont="1" applyBorder="1" applyAlignment="1">
      <alignment horizontal="right"/>
    </xf>
    <xf numFmtId="38" fontId="9" fillId="0" borderId="3" xfId="0" applyNumberFormat="1" applyFont="1" applyBorder="1" applyAlignment="1" applyProtection="1">
      <alignment horizontal="right"/>
    </xf>
    <xf numFmtId="38" fontId="9" fillId="0" borderId="0" xfId="0" applyNumberFormat="1" applyFont="1"/>
    <xf numFmtId="0" fontId="14" fillId="0" borderId="0" xfId="0" applyFont="1"/>
    <xf numFmtId="0" fontId="10" fillId="0" borderId="0" xfId="0" applyFont="1" applyBorder="1"/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3" fillId="0" borderId="0" xfId="0" applyFont="1" applyAlignment="1"/>
    <xf numFmtId="0" fontId="9" fillId="0" borderId="6" xfId="0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0" fontId="19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9" fillId="2" borderId="0" xfId="0" applyFont="1" applyFill="1"/>
    <xf numFmtId="0" fontId="18" fillId="0" borderId="0" xfId="0" applyFont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/>
      <protection locked="0"/>
    </xf>
    <xf numFmtId="38" fontId="1" fillId="2" borderId="1" xfId="0" applyNumberFormat="1" applyFont="1" applyFill="1" applyBorder="1" applyAlignment="1" applyProtection="1">
      <alignment horizontal="right"/>
      <protection locked="0"/>
    </xf>
    <xf numFmtId="0" fontId="19" fillId="0" borderId="6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15" fillId="0" borderId="0" xfId="0" applyFont="1"/>
    <xf numFmtId="0" fontId="22" fillId="0" borderId="0" xfId="0" applyFont="1" applyAlignment="1">
      <alignment horizontal="center"/>
    </xf>
    <xf numFmtId="0" fontId="9" fillId="3" borderId="5" xfId="0" applyFont="1" applyFill="1" applyBorder="1" applyAlignment="1">
      <alignment horizontal="left"/>
    </xf>
    <xf numFmtId="49" fontId="9" fillId="3" borderId="6" xfId="0" applyNumberFormat="1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38" fontId="9" fillId="3" borderId="6" xfId="0" applyNumberFormat="1" applyFont="1" applyFill="1" applyBorder="1" applyAlignment="1" applyProtection="1">
      <alignment horizontal="right"/>
      <protection locked="0"/>
    </xf>
    <xf numFmtId="38" fontId="9" fillId="3" borderId="6" xfId="0" applyNumberFormat="1" applyFont="1" applyFill="1" applyBorder="1" applyAlignment="1" applyProtection="1"/>
    <xf numFmtId="49" fontId="9" fillId="3" borderId="6" xfId="0" quotePrefix="1" applyNumberFormat="1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49" fontId="9" fillId="4" borderId="6" xfId="0" applyNumberFormat="1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49" fontId="9" fillId="4" borderId="6" xfId="0" quotePrefix="1" applyNumberFormat="1" applyFont="1" applyFill="1" applyBorder="1" applyAlignment="1">
      <alignment horizontal="left"/>
    </xf>
    <xf numFmtId="38" fontId="9" fillId="4" borderId="6" xfId="0" applyNumberFormat="1" applyFont="1" applyFill="1" applyBorder="1" applyAlignment="1" applyProtection="1">
      <protection locked="0"/>
    </xf>
    <xf numFmtId="38" fontId="9" fillId="4" borderId="6" xfId="0" applyNumberFormat="1" applyFont="1" applyFill="1" applyBorder="1" applyAlignment="1" applyProtection="1"/>
    <xf numFmtId="0" fontId="9" fillId="5" borderId="5" xfId="0" applyFont="1" applyFill="1" applyBorder="1" applyAlignment="1">
      <alignment horizontal="left"/>
    </xf>
    <xf numFmtId="49" fontId="9" fillId="5" borderId="6" xfId="0" applyNumberFormat="1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38" fontId="9" fillId="5" borderId="6" xfId="0" applyNumberFormat="1" applyFont="1" applyFill="1" applyBorder="1" applyAlignment="1" applyProtection="1">
      <protection locked="0"/>
    </xf>
    <xf numFmtId="0" fontId="9" fillId="6" borderId="5" xfId="0" applyFont="1" applyFill="1" applyBorder="1" applyAlignment="1">
      <alignment horizontal="left"/>
    </xf>
    <xf numFmtId="49" fontId="9" fillId="6" borderId="6" xfId="0" applyNumberFormat="1" applyFont="1" applyFill="1" applyBorder="1" applyAlignment="1">
      <alignment horizontal="left"/>
    </xf>
    <xf numFmtId="0" fontId="9" fillId="6" borderId="6" xfId="0" applyFont="1" applyFill="1" applyBorder="1" applyAlignment="1">
      <alignment horizontal="left"/>
    </xf>
    <xf numFmtId="38" fontId="9" fillId="6" borderId="6" xfId="0" applyNumberFormat="1" applyFont="1" applyFill="1" applyBorder="1" applyAlignment="1" applyProtection="1">
      <alignment horizontal="right"/>
      <protection locked="0"/>
    </xf>
    <xf numFmtId="38" fontId="9" fillId="6" borderId="6" xfId="0" applyNumberFormat="1" applyFont="1" applyFill="1" applyBorder="1" applyAlignment="1" applyProtection="1"/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9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4" applyFont="1"/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44" fontId="0" fillId="0" borderId="0" xfId="4" applyFont="1" applyBorder="1"/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21" fillId="0" borderId="0" xfId="3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1" fillId="7" borderId="0" xfId="0" applyFont="1" applyFill="1"/>
    <xf numFmtId="0" fontId="9" fillId="2" borderId="6" xfId="0" applyFont="1" applyFill="1" applyBorder="1" applyAlignment="1">
      <alignment horizont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Protection="1"/>
    <xf numFmtId="38" fontId="2" fillId="0" borderId="1" xfId="0" applyNumberFormat="1" applyFont="1" applyBorder="1" applyProtection="1"/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vertical="center"/>
    </xf>
    <xf numFmtId="44" fontId="0" fillId="0" borderId="0" xfId="4" applyFont="1" applyProtection="1"/>
    <xf numFmtId="44" fontId="0" fillId="0" borderId="0" xfId="4" applyFont="1" applyBorder="1" applyProtection="1"/>
    <xf numFmtId="44" fontId="3" fillId="0" borderId="0" xfId="4" applyFont="1" applyBorder="1" applyProtection="1"/>
    <xf numFmtId="0" fontId="21" fillId="0" borderId="7" xfId="1" applyNumberFormat="1" applyFont="1" applyFill="1" applyBorder="1" applyAlignment="1" applyProtection="1">
      <alignment horizontal="center" vertical="center"/>
    </xf>
    <xf numFmtId="0" fontId="7" fillId="0" borderId="7" xfId="2" applyNumberFormat="1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vertical="center"/>
    </xf>
    <xf numFmtId="0" fontId="21" fillId="0" borderId="7" xfId="3" applyNumberFormat="1" applyFont="1" applyFill="1" applyBorder="1" applyAlignment="1" applyProtection="1">
      <alignment horizontal="center" vertical="center"/>
    </xf>
    <xf numFmtId="0" fontId="21" fillId="0" borderId="8" xfId="3" applyFont="1" applyFill="1" applyBorder="1" applyAlignment="1" applyProtection="1">
      <alignment vertical="center"/>
    </xf>
  </cellXfs>
  <cellStyles count="5">
    <cellStyle name="Currency" xfId="4" builtinId="4"/>
    <cellStyle name="Normal" xfId="0" builtinId="0"/>
    <cellStyle name="Normal_FY06 Budget" xfId="1"/>
    <cellStyle name="Normal_Raw - K_12_15" xfId="2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0</xdr:rowOff>
    </xdr:from>
    <xdr:to>
      <xdr:col>5</xdr:col>
      <xdr:colOff>209550</xdr:colOff>
      <xdr:row>0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943225" y="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352425</xdr:colOff>
      <xdr:row>0</xdr:row>
      <xdr:rowOff>0</xdr:rowOff>
    </xdr:from>
    <xdr:to>
      <xdr:col>13</xdr:col>
      <xdr:colOff>504825</xdr:colOff>
      <xdr:row>0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11125200" y="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352425</xdr:colOff>
      <xdr:row>0</xdr:row>
      <xdr:rowOff>0</xdr:rowOff>
    </xdr:from>
    <xdr:to>
      <xdr:col>13</xdr:col>
      <xdr:colOff>504825</xdr:colOff>
      <xdr:row>0</xdr:row>
      <xdr:rowOff>0</xdr:rowOff>
    </xdr:to>
    <xdr:sp macro="" textlink="">
      <xdr:nvSpPr>
        <xdr:cNvPr id="2051" name="Line 4"/>
        <xdr:cNvSpPr>
          <a:spLocks noChangeShapeType="1"/>
        </xdr:cNvSpPr>
      </xdr:nvSpPr>
      <xdr:spPr bwMode="auto">
        <a:xfrm>
          <a:off x="11125200" y="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552450</xdr:colOff>
      <xdr:row>0</xdr:row>
      <xdr:rowOff>0</xdr:rowOff>
    </xdr:from>
    <xdr:to>
      <xdr:col>5</xdr:col>
      <xdr:colOff>238125</xdr:colOff>
      <xdr:row>0</xdr:row>
      <xdr:rowOff>0</xdr:rowOff>
    </xdr:to>
    <xdr:sp macro="" textlink="">
      <xdr:nvSpPr>
        <xdr:cNvPr id="2052" name="Line 3"/>
        <xdr:cNvSpPr>
          <a:spLocks noChangeShapeType="1"/>
        </xdr:cNvSpPr>
      </xdr:nvSpPr>
      <xdr:spPr bwMode="auto">
        <a:xfrm>
          <a:off x="552450" y="0"/>
          <a:ext cx="478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="75" workbookViewId="0">
      <selection activeCell="C2" sqref="C2"/>
    </sheetView>
  </sheetViews>
  <sheetFormatPr defaultRowHeight="14.25" x14ac:dyDescent="0.2"/>
  <cols>
    <col min="1" max="1" width="3.28515625" style="10" customWidth="1"/>
    <col min="2" max="2" width="1.140625" style="10" customWidth="1"/>
    <col min="3" max="3" width="91.85546875" style="10" customWidth="1"/>
    <col min="4" max="4" width="9.140625" style="10"/>
  </cols>
  <sheetData>
    <row r="1" spans="1:5" ht="18" x14ac:dyDescent="0.25">
      <c r="A1" s="93" t="s">
        <v>18</v>
      </c>
      <c r="B1" s="93"/>
      <c r="C1" s="93"/>
    </row>
    <row r="2" spans="1:5" ht="15.75" x14ac:dyDescent="0.25">
      <c r="C2" s="59" t="s">
        <v>12</v>
      </c>
      <c r="D2" s="60"/>
      <c r="E2" s="60"/>
    </row>
    <row r="4" spans="1:5" ht="15.75" x14ac:dyDescent="0.25">
      <c r="A4" s="94" t="s">
        <v>256</v>
      </c>
      <c r="B4" s="94"/>
      <c r="C4" s="94"/>
    </row>
    <row r="5" spans="1:5" ht="15" x14ac:dyDescent="0.25">
      <c r="C5" s="56" t="s">
        <v>255</v>
      </c>
    </row>
    <row r="6" spans="1:5" ht="6.95" customHeight="1" x14ac:dyDescent="0.2">
      <c r="A6" s="11"/>
      <c r="C6" s="12"/>
    </row>
    <row r="7" spans="1:5" x14ac:dyDescent="0.2">
      <c r="A7" s="11" t="s">
        <v>243</v>
      </c>
      <c r="C7" s="12" t="s">
        <v>342</v>
      </c>
    </row>
    <row r="8" spans="1:5" ht="6.95" customHeight="1" x14ac:dyDescent="0.2">
      <c r="A8" s="11"/>
      <c r="C8" s="12"/>
    </row>
    <row r="9" spans="1:5" ht="18.75" customHeight="1" x14ac:dyDescent="0.2">
      <c r="A9" s="11" t="s">
        <v>249</v>
      </c>
      <c r="C9" s="12" t="s">
        <v>252</v>
      </c>
    </row>
    <row r="10" spans="1:5" ht="9.75" customHeight="1" x14ac:dyDescent="0.2">
      <c r="A10" s="11"/>
      <c r="C10" s="12"/>
    </row>
    <row r="11" spans="1:5" ht="42.75" x14ac:dyDescent="0.2">
      <c r="A11" s="11" t="s">
        <v>250</v>
      </c>
      <c r="C11" s="12" t="s">
        <v>254</v>
      </c>
    </row>
    <row r="12" spans="1:5" ht="6.95" customHeight="1" x14ac:dyDescent="0.2">
      <c r="A12" s="11"/>
      <c r="C12" s="12"/>
    </row>
    <row r="13" spans="1:5" ht="28.5" x14ac:dyDescent="0.2">
      <c r="A13" s="11" t="s">
        <v>251</v>
      </c>
      <c r="C13" s="12" t="s">
        <v>257</v>
      </c>
    </row>
    <row r="14" spans="1:5" ht="6.95" customHeight="1" x14ac:dyDescent="0.2">
      <c r="A14" s="11"/>
      <c r="C14" s="12"/>
    </row>
    <row r="15" spans="1:5" ht="28.5" x14ac:dyDescent="0.2">
      <c r="A15" s="11" t="s">
        <v>253</v>
      </c>
      <c r="C15" s="12" t="s">
        <v>258</v>
      </c>
    </row>
    <row r="16" spans="1:5" ht="15" customHeight="1" x14ac:dyDescent="0.2">
      <c r="A16" s="11"/>
      <c r="C16" s="12"/>
    </row>
    <row r="17" spans="1:3" ht="28.5" x14ac:dyDescent="0.2">
      <c r="A17" s="13"/>
      <c r="C17" s="12" t="s">
        <v>259</v>
      </c>
    </row>
    <row r="18" spans="1:3" x14ac:dyDescent="0.2">
      <c r="A18" s="13"/>
      <c r="C18" s="12"/>
    </row>
    <row r="19" spans="1:3" ht="15.75" x14ac:dyDescent="0.25">
      <c r="A19" s="95" t="s">
        <v>39</v>
      </c>
      <c r="B19" s="95"/>
      <c r="C19" s="95"/>
    </row>
    <row r="20" spans="1:3" x14ac:dyDescent="0.2">
      <c r="A20" s="13"/>
      <c r="C20" s="12"/>
    </row>
    <row r="21" spans="1:3" x14ac:dyDescent="0.2">
      <c r="A21" s="14" t="s">
        <v>19</v>
      </c>
      <c r="C21" s="12" t="s">
        <v>40</v>
      </c>
    </row>
    <row r="22" spans="1:3" ht="6.95" customHeight="1" x14ac:dyDescent="0.2">
      <c r="A22" s="14"/>
      <c r="C22" s="12"/>
    </row>
    <row r="23" spans="1:3" ht="14.25" customHeight="1" x14ac:dyDescent="0.2">
      <c r="A23" s="14" t="s">
        <v>20</v>
      </c>
      <c r="C23" s="12" t="s">
        <v>246</v>
      </c>
    </row>
    <row r="24" spans="1:3" ht="6.95" customHeight="1" x14ac:dyDescent="0.2">
      <c r="A24" s="14"/>
      <c r="C24" s="12"/>
    </row>
    <row r="25" spans="1:3" x14ac:dyDescent="0.2">
      <c r="A25" s="14" t="s">
        <v>21</v>
      </c>
      <c r="C25" s="10" t="s">
        <v>247</v>
      </c>
    </row>
    <row r="26" spans="1:3" ht="6.95" customHeight="1" x14ac:dyDescent="0.2">
      <c r="A26" s="14"/>
    </row>
    <row r="27" spans="1:3" x14ac:dyDescent="0.2">
      <c r="A27" s="14"/>
      <c r="C27" s="12"/>
    </row>
    <row r="28" spans="1:3" x14ac:dyDescent="0.2">
      <c r="A28" s="14"/>
      <c r="C28" s="12"/>
    </row>
    <row r="29" spans="1:3" ht="15" x14ac:dyDescent="0.25">
      <c r="C29" s="61" t="s">
        <v>85</v>
      </c>
    </row>
    <row r="30" spans="1:3" ht="55.15" customHeight="1" x14ac:dyDescent="0.25">
      <c r="A30" s="92" t="s">
        <v>260</v>
      </c>
      <c r="B30" s="92"/>
      <c r="C30" s="92"/>
    </row>
    <row r="31" spans="1:3" ht="44.25" customHeight="1" x14ac:dyDescent="0.2">
      <c r="A31" s="12"/>
      <c r="B31" s="12"/>
      <c r="C31" s="62" t="s">
        <v>248</v>
      </c>
    </row>
    <row r="32" spans="1:3" ht="48" customHeight="1" x14ac:dyDescent="0.25">
      <c r="C32" s="66" t="s">
        <v>93</v>
      </c>
    </row>
    <row r="35" spans="3:3" ht="30" x14ac:dyDescent="0.4">
      <c r="C35" s="70" t="s">
        <v>244</v>
      </c>
    </row>
    <row r="36" spans="3:3" ht="30" x14ac:dyDescent="0.4">
      <c r="C36" s="70" t="s">
        <v>245</v>
      </c>
    </row>
  </sheetData>
  <sheetProtection algorithmName="SHA-512" hashValue="KjGYOGb8+iKw8YHwBwIgNqfoRkNcv3uq36RaDqcEZJM6XtiJIvajgCatcFoW9zEWYrlmH1SvnuGeOvQwQUJs8w==" saltValue="4895QiFZZ1BfOrTT/vGtCg==" spinCount="100000" sheet="1" objects="1" scenarios="1"/>
  <mergeCells count="4">
    <mergeCell ref="A30:C30"/>
    <mergeCell ref="A1:C1"/>
    <mergeCell ref="A4:C4"/>
    <mergeCell ref="A19:C19"/>
  </mergeCells>
  <phoneticPr fontId="0" type="noConversion"/>
  <pageMargins left="0.5" right="0.5" top="0.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zoomScaleSheetLayoutView="75" workbookViewId="0">
      <selection activeCell="A2" sqref="A2:H2"/>
    </sheetView>
  </sheetViews>
  <sheetFormatPr defaultRowHeight="12.75" x14ac:dyDescent="0.2"/>
  <cols>
    <col min="1" max="1" width="13.42578125" style="4" customWidth="1"/>
    <col min="2" max="2" width="9.28515625" style="4" customWidth="1"/>
    <col min="3" max="3" width="6.7109375" style="4" customWidth="1"/>
    <col min="4" max="4" width="58.28515625" style="4" customWidth="1"/>
    <col min="5" max="6" width="15.7109375" style="4" customWidth="1"/>
    <col min="7" max="7" width="20.7109375" style="4" customWidth="1"/>
    <col min="8" max="8" width="15.7109375" style="4" customWidth="1"/>
    <col min="9" max="9" width="9.140625" style="4"/>
  </cols>
  <sheetData>
    <row r="1" spans="1:9" s="1" customFormat="1" ht="15.75" x14ac:dyDescent="0.25">
      <c r="A1" s="97" t="s">
        <v>343</v>
      </c>
      <c r="B1" s="97"/>
      <c r="C1" s="97"/>
      <c r="D1" s="97"/>
      <c r="E1" s="97"/>
      <c r="F1" s="97"/>
      <c r="G1" s="97"/>
      <c r="H1" s="97"/>
    </row>
    <row r="2" spans="1:9" s="1" customFormat="1" ht="15.75" x14ac:dyDescent="0.25">
      <c r="A2" s="97"/>
      <c r="B2" s="97"/>
      <c r="C2" s="97"/>
      <c r="D2" s="97"/>
      <c r="E2" s="97"/>
      <c r="F2" s="97"/>
      <c r="G2" s="97"/>
      <c r="H2" s="97"/>
    </row>
    <row r="3" spans="1:9" s="1" customFormat="1" ht="15.6" customHeight="1" x14ac:dyDescent="0.25">
      <c r="A3" s="99" t="s">
        <v>88</v>
      </c>
      <c r="B3" s="99"/>
      <c r="C3" s="99"/>
      <c r="D3" s="94" t="s">
        <v>261</v>
      </c>
      <c r="E3" s="94"/>
      <c r="F3" s="94"/>
      <c r="G3" s="57" t="s">
        <v>89</v>
      </c>
      <c r="H3" s="57"/>
    </row>
    <row r="4" spans="1:9" s="1" customFormat="1" ht="15.75" x14ac:dyDescent="0.25">
      <c r="A4" s="99"/>
      <c r="B4" s="99"/>
      <c r="C4" s="99"/>
      <c r="D4" s="56" t="s">
        <v>262</v>
      </c>
      <c r="F4" s="110" t="s">
        <v>341</v>
      </c>
      <c r="G4" s="110"/>
    </row>
    <row r="5" spans="1:9" s="1" customFormat="1" ht="15.75" x14ac:dyDescent="0.25">
      <c r="A5" s="97" t="s">
        <v>61</v>
      </c>
      <c r="B5" s="97"/>
      <c r="C5" s="3"/>
      <c r="D5" s="63" t="e">
        <f>VLOOKUP(F5,'Loc Allocation'!A4:C155,2,FALSE)</f>
        <v>#N/A</v>
      </c>
      <c r="E5" s="51" t="s">
        <v>62</v>
      </c>
      <c r="F5" s="107">
        <v>0</v>
      </c>
      <c r="G5" s="3" t="s">
        <v>14</v>
      </c>
      <c r="H5" s="64" t="e">
        <f>VLOOKUP(F5,'Loc Allocation'!A4:C155,3,FALSE)</f>
        <v>#N/A</v>
      </c>
    </row>
    <row r="6" spans="1:9" ht="15.75" x14ac:dyDescent="0.25">
      <c r="A6" s="52"/>
      <c r="B6" s="52"/>
      <c r="C6" s="52"/>
      <c r="E6" s="69"/>
      <c r="F6" s="69"/>
      <c r="G6" s="69"/>
      <c r="H6" s="69"/>
    </row>
    <row r="7" spans="1:9" ht="15" x14ac:dyDescent="0.25">
      <c r="A7" s="16" t="s">
        <v>3</v>
      </c>
      <c r="B7" s="17"/>
      <c r="C7" s="17"/>
      <c r="D7" s="17" t="s">
        <v>4</v>
      </c>
      <c r="E7" s="17" t="s">
        <v>42</v>
      </c>
      <c r="F7" s="17" t="s">
        <v>0</v>
      </c>
      <c r="G7" s="17" t="s">
        <v>1</v>
      </c>
      <c r="H7" s="17" t="s">
        <v>2</v>
      </c>
    </row>
    <row r="8" spans="1:9" ht="45" x14ac:dyDescent="0.25">
      <c r="A8" s="18"/>
      <c r="B8" s="19"/>
      <c r="C8" s="19"/>
      <c r="D8" s="65" t="s">
        <v>90</v>
      </c>
      <c r="E8" s="19" t="s">
        <v>263</v>
      </c>
      <c r="F8" s="19" t="s">
        <v>263</v>
      </c>
      <c r="G8" s="19" t="s">
        <v>263</v>
      </c>
      <c r="H8" s="111" t="s">
        <v>264</v>
      </c>
    </row>
    <row r="9" spans="1:9" s="2" customFormat="1" ht="15" x14ac:dyDescent="0.25">
      <c r="A9" s="71" t="s">
        <v>63</v>
      </c>
      <c r="B9" s="72" t="s">
        <v>70</v>
      </c>
      <c r="C9" s="73" t="s">
        <v>265</v>
      </c>
      <c r="D9" s="20" t="s">
        <v>7</v>
      </c>
      <c r="E9" s="41">
        <v>0</v>
      </c>
      <c r="F9" s="74">
        <v>0</v>
      </c>
      <c r="G9" s="42">
        <v>0</v>
      </c>
      <c r="H9" s="43">
        <f t="shared" ref="H9:H15" si="0">E9+F9+G9</f>
        <v>0</v>
      </c>
      <c r="I9" s="34"/>
    </row>
    <row r="10" spans="1:9" s="2" customFormat="1" ht="15" x14ac:dyDescent="0.25">
      <c r="A10" s="71" t="s">
        <v>63</v>
      </c>
      <c r="B10" s="72" t="s">
        <v>71</v>
      </c>
      <c r="C10" s="73" t="s">
        <v>265</v>
      </c>
      <c r="D10" s="20" t="s">
        <v>49</v>
      </c>
      <c r="E10" s="44">
        <f>ROUND(SUM(E9*7.2%),0)</f>
        <v>0</v>
      </c>
      <c r="F10" s="75">
        <f>ROUND(SUM(F9*7.2%),0)</f>
        <v>0</v>
      </c>
      <c r="G10" s="44">
        <f>ROUND(SUM(G9*7.2%),0)</f>
        <v>0</v>
      </c>
      <c r="H10" s="43">
        <f t="shared" si="0"/>
        <v>0</v>
      </c>
      <c r="I10" s="34"/>
    </row>
    <row r="11" spans="1:9" s="2" customFormat="1" ht="15" x14ac:dyDescent="0.25">
      <c r="A11" s="71" t="s">
        <v>63</v>
      </c>
      <c r="B11" s="72" t="s">
        <v>68</v>
      </c>
      <c r="C11" s="73" t="s">
        <v>265</v>
      </c>
      <c r="D11" s="20" t="s">
        <v>47</v>
      </c>
      <c r="E11" s="44">
        <f>ROUND(SUM(E9*1.55%),0)</f>
        <v>0</v>
      </c>
      <c r="F11" s="75">
        <f>ROUND(SUM(F9*1.55%),0)</f>
        <v>0</v>
      </c>
      <c r="G11" s="44">
        <f>ROUND(SUM(G9*1.55%),0)</f>
        <v>0</v>
      </c>
      <c r="H11" s="43">
        <f t="shared" si="0"/>
        <v>0</v>
      </c>
      <c r="I11" s="34"/>
    </row>
    <row r="12" spans="1:9" s="2" customFormat="1" ht="15" x14ac:dyDescent="0.25">
      <c r="A12" s="71" t="s">
        <v>63</v>
      </c>
      <c r="B12" s="72" t="s">
        <v>72</v>
      </c>
      <c r="C12" s="73" t="s">
        <v>265</v>
      </c>
      <c r="D12" s="20" t="s">
        <v>50</v>
      </c>
      <c r="E12" s="44">
        <f>ROUND(SUM(E9*18.37%),0)</f>
        <v>0</v>
      </c>
      <c r="F12" s="75">
        <f>ROUND(SUM(F9*18.37%),0)</f>
        <v>0</v>
      </c>
      <c r="G12" s="44">
        <f>ROUND(SUM(G9*18.37%),0)</f>
        <v>0</v>
      </c>
      <c r="H12" s="43">
        <f t="shared" si="0"/>
        <v>0</v>
      </c>
      <c r="I12" s="34"/>
    </row>
    <row r="13" spans="1:9" s="2" customFormat="1" ht="15" x14ac:dyDescent="0.25">
      <c r="A13" s="33"/>
      <c r="B13" s="55"/>
      <c r="C13" s="54"/>
      <c r="D13" s="20"/>
      <c r="E13" s="44"/>
      <c r="F13" s="44"/>
      <c r="G13" s="44"/>
      <c r="H13" s="43"/>
      <c r="I13" s="34"/>
    </row>
    <row r="14" spans="1:9" s="2" customFormat="1" ht="15" x14ac:dyDescent="0.25">
      <c r="A14" s="71" t="s">
        <v>64</v>
      </c>
      <c r="B14" s="76" t="s">
        <v>86</v>
      </c>
      <c r="C14" s="73" t="s">
        <v>265</v>
      </c>
      <c r="D14" s="20" t="s">
        <v>6</v>
      </c>
      <c r="E14" s="41">
        <v>0</v>
      </c>
      <c r="F14" s="74">
        <v>0</v>
      </c>
      <c r="G14" s="42">
        <v>0</v>
      </c>
      <c r="H14" s="43">
        <f t="shared" si="0"/>
        <v>0</v>
      </c>
      <c r="I14" s="34"/>
    </row>
    <row r="15" spans="1:9" s="2" customFormat="1" ht="15" x14ac:dyDescent="0.25">
      <c r="A15" s="71" t="s">
        <v>64</v>
      </c>
      <c r="B15" s="72" t="s">
        <v>68</v>
      </c>
      <c r="C15" s="73" t="s">
        <v>265</v>
      </c>
      <c r="D15" s="20" t="s">
        <v>47</v>
      </c>
      <c r="E15" s="44">
        <f>ROUND(SUM(E14*1.55%),0)</f>
        <v>0</v>
      </c>
      <c r="F15" s="75">
        <f>ROUND(SUM(F14*1.55%),0)</f>
        <v>0</v>
      </c>
      <c r="G15" s="44">
        <f>ROUND(SUM(G14*1.55%),0)</f>
        <v>0</v>
      </c>
      <c r="H15" s="43">
        <f t="shared" si="0"/>
        <v>0</v>
      </c>
      <c r="I15" s="34"/>
    </row>
    <row r="16" spans="1:9" s="2" customFormat="1" ht="15" x14ac:dyDescent="0.25">
      <c r="A16" s="71" t="s">
        <v>64</v>
      </c>
      <c r="B16" s="72" t="s">
        <v>69</v>
      </c>
      <c r="C16" s="73" t="s">
        <v>265</v>
      </c>
      <c r="D16" s="20" t="s">
        <v>59</v>
      </c>
      <c r="E16" s="44">
        <f>ROUND(SUM(E14*0.009),0)</f>
        <v>0</v>
      </c>
      <c r="F16" s="75">
        <f>ROUND(SUM(F14*0.009),0)</f>
        <v>0</v>
      </c>
      <c r="G16" s="44">
        <f>ROUND(SUM(G14*0.009),0)</f>
        <v>0</v>
      </c>
      <c r="H16" s="43">
        <f t="shared" ref="H16" si="1">E16+F16+G16</f>
        <v>0</v>
      </c>
      <c r="I16" s="34"/>
    </row>
    <row r="17" spans="1:9" s="2" customFormat="1" ht="15" x14ac:dyDescent="0.25">
      <c r="A17" s="33"/>
      <c r="B17" s="55"/>
      <c r="C17" s="54"/>
      <c r="D17" s="20"/>
      <c r="E17" s="41"/>
      <c r="F17" s="41"/>
      <c r="G17" s="41"/>
      <c r="H17" s="43"/>
      <c r="I17" s="34"/>
    </row>
    <row r="18" spans="1:9" s="2" customFormat="1" ht="15" x14ac:dyDescent="0.25">
      <c r="A18" s="77" t="s">
        <v>65</v>
      </c>
      <c r="B18" s="78" t="s">
        <v>73</v>
      </c>
      <c r="C18" s="79" t="s">
        <v>265</v>
      </c>
      <c r="D18" s="20" t="s">
        <v>45</v>
      </c>
      <c r="E18" s="81">
        <v>0</v>
      </c>
      <c r="F18" s="42">
        <v>0</v>
      </c>
      <c r="G18" s="42">
        <v>0</v>
      </c>
      <c r="H18" s="43">
        <f t="shared" ref="H18:H46" si="2">E18+F18+G18</f>
        <v>0</v>
      </c>
      <c r="I18" s="34"/>
    </row>
    <row r="19" spans="1:9" s="2" customFormat="1" ht="15" x14ac:dyDescent="0.25">
      <c r="A19" s="77" t="s">
        <v>65</v>
      </c>
      <c r="B19" s="80" t="s">
        <v>86</v>
      </c>
      <c r="C19" s="79" t="s">
        <v>265</v>
      </c>
      <c r="D19" s="20" t="s">
        <v>92</v>
      </c>
      <c r="E19" s="81">
        <v>0</v>
      </c>
      <c r="F19" s="42">
        <v>0</v>
      </c>
      <c r="G19" s="42">
        <v>0</v>
      </c>
      <c r="H19" s="43">
        <f t="shared" si="2"/>
        <v>0</v>
      </c>
      <c r="I19" s="34"/>
    </row>
    <row r="20" spans="1:9" s="2" customFormat="1" ht="15" x14ac:dyDescent="0.25">
      <c r="A20" s="77" t="s">
        <v>65</v>
      </c>
      <c r="B20" s="78" t="s">
        <v>68</v>
      </c>
      <c r="C20" s="79" t="s">
        <v>265</v>
      </c>
      <c r="D20" s="20" t="s">
        <v>47</v>
      </c>
      <c r="E20" s="82">
        <f>ROUND((SUM(E18:E19)*1.55%),0)</f>
        <v>0</v>
      </c>
      <c r="F20" s="44">
        <f>ROUND((SUM(F18:F19)*1.55%),0)</f>
        <v>0</v>
      </c>
      <c r="G20" s="44">
        <f>ROUND((SUM(G18:G19)*1.55%),0)</f>
        <v>0</v>
      </c>
      <c r="H20" s="43">
        <f t="shared" si="2"/>
        <v>0</v>
      </c>
      <c r="I20" s="34"/>
    </row>
    <row r="21" spans="1:9" s="2" customFormat="1" ht="15" x14ac:dyDescent="0.25">
      <c r="A21" s="77" t="s">
        <v>65</v>
      </c>
      <c r="B21" s="78" t="s">
        <v>69</v>
      </c>
      <c r="C21" s="79" t="s">
        <v>265</v>
      </c>
      <c r="D21" s="20" t="s">
        <v>59</v>
      </c>
      <c r="E21" s="82">
        <f>ROUND((SUM(E18:E19)*0.009),0)</f>
        <v>0</v>
      </c>
      <c r="F21" s="44">
        <f>ROUND((SUM(F18:F19)*0.009),0)</f>
        <v>0</v>
      </c>
      <c r="G21" s="44">
        <f>ROUND((SUM(G18:G19)*0.009),0)</f>
        <v>0</v>
      </c>
      <c r="H21" s="43">
        <f t="shared" ref="H21" si="3">E21+F21+G21</f>
        <v>0</v>
      </c>
      <c r="I21" s="34"/>
    </row>
    <row r="22" spans="1:9" s="2" customFormat="1" ht="15" x14ac:dyDescent="0.25">
      <c r="A22" s="77" t="s">
        <v>65</v>
      </c>
      <c r="B22" s="78" t="s">
        <v>74</v>
      </c>
      <c r="C22" s="79" t="s">
        <v>265</v>
      </c>
      <c r="D22" s="20" t="s">
        <v>55</v>
      </c>
      <c r="E22" s="82">
        <f>ROUND((E19*0.02),0)</f>
        <v>0</v>
      </c>
      <c r="F22" s="44">
        <f>ROUND((SUM(F18:F19)/6000*0.02),0)</f>
        <v>0</v>
      </c>
      <c r="G22" s="44">
        <f>ROUND((SUM(G18:G19)/6000*0.02),0)</f>
        <v>0</v>
      </c>
      <c r="H22" s="43">
        <f t="shared" si="2"/>
        <v>0</v>
      </c>
      <c r="I22" s="34"/>
    </row>
    <row r="23" spans="1:9" s="2" customFormat="1" ht="15" x14ac:dyDescent="0.25">
      <c r="A23" s="77" t="s">
        <v>65</v>
      </c>
      <c r="B23" s="78" t="s">
        <v>75</v>
      </c>
      <c r="C23" s="79" t="s">
        <v>265</v>
      </c>
      <c r="D23" s="20" t="s">
        <v>48</v>
      </c>
      <c r="E23" s="82">
        <f>ROUND((SUM(E18:E19)/100*0.57),0)</f>
        <v>0</v>
      </c>
      <c r="F23" s="44">
        <f>ROUND((SUM(F18:F19)/100*0.57),0)</f>
        <v>0</v>
      </c>
      <c r="G23" s="44">
        <f>ROUND((SUM(G18:G19)/100*0.57),0)</f>
        <v>0</v>
      </c>
      <c r="H23" s="43">
        <f t="shared" si="2"/>
        <v>0</v>
      </c>
      <c r="I23" s="34"/>
    </row>
    <row r="24" spans="1:9" s="2" customFormat="1" ht="15" x14ac:dyDescent="0.25">
      <c r="A24" s="33"/>
      <c r="B24" s="55"/>
      <c r="C24" s="54"/>
      <c r="D24" s="20"/>
      <c r="E24" s="41"/>
      <c r="F24" s="41"/>
      <c r="G24" s="41"/>
      <c r="H24" s="43"/>
      <c r="I24" s="34"/>
    </row>
    <row r="25" spans="1:9" s="2" customFormat="1" ht="15" x14ac:dyDescent="0.25">
      <c r="A25" s="71" t="s">
        <v>66</v>
      </c>
      <c r="B25" s="72" t="s">
        <v>86</v>
      </c>
      <c r="C25" s="73" t="s">
        <v>265</v>
      </c>
      <c r="D25" s="20" t="s">
        <v>5</v>
      </c>
      <c r="E25" s="41">
        <v>0</v>
      </c>
      <c r="F25" s="74">
        <v>0</v>
      </c>
      <c r="G25" s="74">
        <v>0</v>
      </c>
      <c r="H25" s="43">
        <f t="shared" si="2"/>
        <v>0</v>
      </c>
      <c r="I25" s="34"/>
    </row>
    <row r="26" spans="1:9" s="2" customFormat="1" ht="15" x14ac:dyDescent="0.25">
      <c r="A26" s="71" t="s">
        <v>66</v>
      </c>
      <c r="B26" s="72" t="s">
        <v>73</v>
      </c>
      <c r="C26" s="73" t="s">
        <v>265</v>
      </c>
      <c r="D26" s="20" t="s">
        <v>91</v>
      </c>
      <c r="E26" s="41">
        <v>0</v>
      </c>
      <c r="F26" s="74">
        <v>0</v>
      </c>
      <c r="G26" s="74">
        <v>0</v>
      </c>
      <c r="H26" s="43">
        <f t="shared" ref="H26" si="4">E26+F26+G26</f>
        <v>0</v>
      </c>
      <c r="I26" s="34"/>
    </row>
    <row r="27" spans="1:9" s="2" customFormat="1" ht="15" x14ac:dyDescent="0.25">
      <c r="A27" s="71" t="s">
        <v>66</v>
      </c>
      <c r="B27" s="72" t="s">
        <v>70</v>
      </c>
      <c r="C27" s="73" t="s">
        <v>265</v>
      </c>
      <c r="D27" s="20" t="s">
        <v>46</v>
      </c>
      <c r="E27" s="41">
        <v>0</v>
      </c>
      <c r="F27" s="74">
        <v>0</v>
      </c>
      <c r="G27" s="74">
        <v>0</v>
      </c>
      <c r="H27" s="43">
        <f t="shared" si="2"/>
        <v>0</v>
      </c>
      <c r="I27" s="34"/>
    </row>
    <row r="28" spans="1:9" s="2" customFormat="1" ht="15" x14ac:dyDescent="0.25">
      <c r="A28" s="71" t="s">
        <v>66</v>
      </c>
      <c r="B28" s="72" t="s">
        <v>71</v>
      </c>
      <c r="C28" s="73" t="s">
        <v>265</v>
      </c>
      <c r="D28" s="20" t="s">
        <v>49</v>
      </c>
      <c r="E28" s="44">
        <f>ROUND((SUM(E27)*7.2%),0)</f>
        <v>0</v>
      </c>
      <c r="F28" s="75">
        <f>ROUND((SUM(F27)*7.2%),0)</f>
        <v>0</v>
      </c>
      <c r="G28" s="75">
        <f>ROUND((SUM(G27)*7.2%),0)</f>
        <v>0</v>
      </c>
      <c r="H28" s="43">
        <f t="shared" si="2"/>
        <v>0</v>
      </c>
      <c r="I28" s="34"/>
    </row>
    <row r="29" spans="1:9" s="2" customFormat="1" ht="15" x14ac:dyDescent="0.25">
      <c r="A29" s="71" t="s">
        <v>66</v>
      </c>
      <c r="B29" s="72" t="s">
        <v>68</v>
      </c>
      <c r="C29" s="73" t="s">
        <v>265</v>
      </c>
      <c r="D29" s="20" t="s">
        <v>47</v>
      </c>
      <c r="E29" s="44">
        <f>ROUND((SUM(E25:E27)*1.55%),0)</f>
        <v>0</v>
      </c>
      <c r="F29" s="75">
        <f>ROUND((SUM(F25:F27)*1.55%),0)</f>
        <v>0</v>
      </c>
      <c r="G29" s="75">
        <f>ROUND((SUM(G25:G27)*1.55%),0)</f>
        <v>0</v>
      </c>
      <c r="H29" s="43">
        <f t="shared" si="2"/>
        <v>0</v>
      </c>
      <c r="I29" s="34"/>
    </row>
    <row r="30" spans="1:9" s="2" customFormat="1" ht="15" x14ac:dyDescent="0.25">
      <c r="A30" s="71" t="s">
        <v>66</v>
      </c>
      <c r="B30" s="72" t="s">
        <v>69</v>
      </c>
      <c r="C30" s="73" t="s">
        <v>265</v>
      </c>
      <c r="D30" s="20" t="s">
        <v>59</v>
      </c>
      <c r="E30" s="44">
        <f>ROUND(E25*0.009,0)</f>
        <v>0</v>
      </c>
      <c r="F30" s="75">
        <f>ROUND(F25*0.009,0)</f>
        <v>0</v>
      </c>
      <c r="G30" s="75">
        <f>ROUND(G25*0.009,0)</f>
        <v>0</v>
      </c>
      <c r="H30" s="43">
        <f t="shared" ref="H30" si="5">E30+F30+G30</f>
        <v>0</v>
      </c>
      <c r="I30" s="34"/>
    </row>
    <row r="31" spans="1:9" s="2" customFormat="1" ht="15" x14ac:dyDescent="0.25">
      <c r="A31" s="71" t="s">
        <v>66</v>
      </c>
      <c r="B31" s="72" t="s">
        <v>72</v>
      </c>
      <c r="C31" s="73" t="s">
        <v>265</v>
      </c>
      <c r="D31" s="20" t="s">
        <v>50</v>
      </c>
      <c r="E31" s="44">
        <f>ROUND(SUM(E27*18.37%),0)</f>
        <v>0</v>
      </c>
      <c r="F31" s="75">
        <f>ROUND(SUM(F27*18.37%),0)</f>
        <v>0</v>
      </c>
      <c r="G31" s="75">
        <f>ROUND(SUM(G27*18.37%),0)</f>
        <v>0</v>
      </c>
      <c r="H31" s="43">
        <f t="shared" si="2"/>
        <v>0</v>
      </c>
      <c r="I31" s="34"/>
    </row>
    <row r="32" spans="1:9" s="2" customFormat="1" ht="15" x14ac:dyDescent="0.25">
      <c r="A32" s="71" t="s">
        <v>66</v>
      </c>
      <c r="B32" s="72" t="s">
        <v>75</v>
      </c>
      <c r="C32" s="73" t="s">
        <v>265</v>
      </c>
      <c r="D32" s="20" t="s">
        <v>48</v>
      </c>
      <c r="E32" s="44">
        <f>ROUND((SUM(E25:E27)/100*0.57),0)</f>
        <v>0</v>
      </c>
      <c r="F32" s="75">
        <f>ROUND((SUM(F25:F27)/100*0.57),0)</f>
        <v>0</v>
      </c>
      <c r="G32" s="75">
        <f>ROUND((SUM(G25:G27)/100*0.57),0)</f>
        <v>0</v>
      </c>
      <c r="H32" s="43">
        <f t="shared" si="2"/>
        <v>0</v>
      </c>
      <c r="I32" s="34"/>
    </row>
    <row r="33" spans="1:9" s="2" customFormat="1" ht="15" x14ac:dyDescent="0.25">
      <c r="A33" s="33"/>
      <c r="B33" s="55"/>
      <c r="C33" s="54"/>
      <c r="D33" s="20"/>
      <c r="E33" s="41"/>
      <c r="F33" s="41"/>
      <c r="G33" s="41"/>
      <c r="H33" s="43"/>
      <c r="I33" s="34"/>
    </row>
    <row r="34" spans="1:9" s="2" customFormat="1" ht="15" x14ac:dyDescent="0.25">
      <c r="A34" s="83" t="s">
        <v>66</v>
      </c>
      <c r="B34" s="84" t="s">
        <v>76</v>
      </c>
      <c r="C34" s="85" t="s">
        <v>265</v>
      </c>
      <c r="D34" s="20" t="s">
        <v>56</v>
      </c>
      <c r="E34" s="41">
        <f t="shared" ref="E34:G35" si="6">ROUND((SUM(E30:E31)/100*0.57),0)</f>
        <v>0</v>
      </c>
      <c r="F34" s="86">
        <v>0</v>
      </c>
      <c r="G34" s="41">
        <f t="shared" si="6"/>
        <v>0</v>
      </c>
      <c r="H34" s="43">
        <f t="shared" ref="H34:H38" si="7">E34+F34+G34</f>
        <v>0</v>
      </c>
      <c r="I34" s="34"/>
    </row>
    <row r="35" spans="1:9" s="2" customFormat="1" ht="15" x14ac:dyDescent="0.25">
      <c r="A35" s="83" t="s">
        <v>66</v>
      </c>
      <c r="B35" s="84" t="s">
        <v>77</v>
      </c>
      <c r="C35" s="85" t="s">
        <v>265</v>
      </c>
      <c r="D35" s="20" t="s">
        <v>58</v>
      </c>
      <c r="E35" s="41">
        <f t="shared" si="6"/>
        <v>0</v>
      </c>
      <c r="F35" s="86">
        <f t="shared" si="6"/>
        <v>0</v>
      </c>
      <c r="G35" s="41">
        <f t="shared" si="6"/>
        <v>0</v>
      </c>
      <c r="H35" s="43">
        <f t="shared" si="7"/>
        <v>0</v>
      </c>
      <c r="I35" s="34"/>
    </row>
    <row r="36" spans="1:9" s="2" customFormat="1" ht="15" x14ac:dyDescent="0.25">
      <c r="A36" s="83" t="s">
        <v>66</v>
      </c>
      <c r="B36" s="84" t="s">
        <v>78</v>
      </c>
      <c r="C36" s="85" t="s">
        <v>265</v>
      </c>
      <c r="D36" s="20" t="s">
        <v>8</v>
      </c>
      <c r="E36" s="41">
        <f t="shared" ref="E36:G37" si="8">ROUND((SUM(E32:E32)/100*0.57),0)</f>
        <v>0</v>
      </c>
      <c r="F36" s="86">
        <f t="shared" si="8"/>
        <v>0</v>
      </c>
      <c r="G36" s="41">
        <f t="shared" si="8"/>
        <v>0</v>
      </c>
      <c r="H36" s="43">
        <f t="shared" si="7"/>
        <v>0</v>
      </c>
      <c r="I36" s="34"/>
    </row>
    <row r="37" spans="1:9" s="2" customFormat="1" ht="15" x14ac:dyDescent="0.25">
      <c r="A37" s="83" t="s">
        <v>66</v>
      </c>
      <c r="B37" s="84" t="s">
        <v>79</v>
      </c>
      <c r="C37" s="85" t="s">
        <v>265</v>
      </c>
      <c r="D37" s="20" t="s">
        <v>9</v>
      </c>
      <c r="E37" s="41">
        <f t="shared" si="8"/>
        <v>0</v>
      </c>
      <c r="F37" s="86">
        <f t="shared" si="8"/>
        <v>0</v>
      </c>
      <c r="G37" s="41">
        <f t="shared" si="8"/>
        <v>0</v>
      </c>
      <c r="H37" s="43">
        <f>SUM(E37:G37)</f>
        <v>0</v>
      </c>
      <c r="I37" s="34"/>
    </row>
    <row r="38" spans="1:9" s="2" customFormat="1" ht="15" x14ac:dyDescent="0.25">
      <c r="A38" s="83" t="s">
        <v>66</v>
      </c>
      <c r="B38" s="84" t="s">
        <v>80</v>
      </c>
      <c r="C38" s="85" t="s">
        <v>265</v>
      </c>
      <c r="D38" s="20" t="s">
        <v>41</v>
      </c>
      <c r="E38" s="41">
        <f>ROUND((SUM(E33:E33)/100*0.57),0)</f>
        <v>0</v>
      </c>
      <c r="F38" s="86">
        <f>ROUND((SUM(F33:F33)/100*0.57),0)</f>
        <v>0</v>
      </c>
      <c r="G38" s="41">
        <f>ROUND((SUM(G33:G33)/100*0.57),0)</f>
        <v>0</v>
      </c>
      <c r="H38" s="43">
        <f t="shared" si="7"/>
        <v>0</v>
      </c>
      <c r="I38" s="34"/>
    </row>
    <row r="39" spans="1:9" s="2" customFormat="1" ht="15" x14ac:dyDescent="0.25">
      <c r="A39" s="33"/>
      <c r="B39" s="55"/>
      <c r="C39" s="54"/>
      <c r="D39" s="20"/>
      <c r="E39" s="41"/>
      <c r="F39" s="41"/>
      <c r="G39" s="41"/>
      <c r="H39" s="43"/>
      <c r="I39" s="34"/>
    </row>
    <row r="40" spans="1:9" s="2" customFormat="1" ht="15" x14ac:dyDescent="0.25">
      <c r="A40" s="87" t="s">
        <v>67</v>
      </c>
      <c r="B40" s="88" t="s">
        <v>81</v>
      </c>
      <c r="C40" s="89" t="s">
        <v>265</v>
      </c>
      <c r="D40" s="20" t="s">
        <v>57</v>
      </c>
      <c r="E40" s="41">
        <v>0</v>
      </c>
      <c r="F40" s="90">
        <v>0</v>
      </c>
      <c r="G40" s="90">
        <v>0</v>
      </c>
      <c r="H40" s="43">
        <f t="shared" si="2"/>
        <v>0</v>
      </c>
      <c r="I40" s="34"/>
    </row>
    <row r="41" spans="1:9" s="2" customFormat="1" ht="15" x14ac:dyDescent="0.25">
      <c r="A41" s="87" t="s">
        <v>67</v>
      </c>
      <c r="B41" s="88" t="s">
        <v>71</v>
      </c>
      <c r="C41" s="89" t="s">
        <v>265</v>
      </c>
      <c r="D41" s="20" t="s">
        <v>49</v>
      </c>
      <c r="E41" s="44">
        <f>ROUND(SUM(E40*7.2%),0)</f>
        <v>0</v>
      </c>
      <c r="F41" s="91">
        <f>ROUND(SUM(F40*7.2%),0)</f>
        <v>0</v>
      </c>
      <c r="G41" s="91">
        <f>ROUND(SUM(G40*7.2%),0)</f>
        <v>0</v>
      </c>
      <c r="H41" s="43">
        <f t="shared" si="2"/>
        <v>0</v>
      </c>
      <c r="I41" s="34"/>
    </row>
    <row r="42" spans="1:9" s="2" customFormat="1" ht="15" x14ac:dyDescent="0.25">
      <c r="A42" s="87" t="s">
        <v>67</v>
      </c>
      <c r="B42" s="88" t="s">
        <v>68</v>
      </c>
      <c r="C42" s="89" t="s">
        <v>265</v>
      </c>
      <c r="D42" s="20" t="s">
        <v>47</v>
      </c>
      <c r="E42" s="44">
        <f>ROUND(SUM(E40*1.55%),0)</f>
        <v>0</v>
      </c>
      <c r="F42" s="91">
        <f>ROUND(SUM(F40*1.55%),0)</f>
        <v>0</v>
      </c>
      <c r="G42" s="91">
        <f>ROUND(SUM(G40*1.55%),0)</f>
        <v>0</v>
      </c>
      <c r="H42" s="43">
        <f t="shared" si="2"/>
        <v>0</v>
      </c>
      <c r="I42" s="34"/>
    </row>
    <row r="43" spans="1:9" s="2" customFormat="1" ht="15" x14ac:dyDescent="0.25">
      <c r="A43" s="87" t="s">
        <v>67</v>
      </c>
      <c r="B43" s="88" t="s">
        <v>72</v>
      </c>
      <c r="C43" s="89" t="s">
        <v>265</v>
      </c>
      <c r="D43" s="20" t="s">
        <v>50</v>
      </c>
      <c r="E43" s="44">
        <f>ROUND(SUM(E40*18.37%),0)</f>
        <v>0</v>
      </c>
      <c r="F43" s="91">
        <f>ROUND(SUM(F40*18.37%),0)</f>
        <v>0</v>
      </c>
      <c r="G43" s="91">
        <f>ROUND(SUM(G40*18.37%),0)</f>
        <v>0</v>
      </c>
      <c r="H43" s="43">
        <f t="shared" si="2"/>
        <v>0</v>
      </c>
      <c r="I43" s="34"/>
    </row>
    <row r="44" spans="1:9" s="2" customFormat="1" ht="15" x14ac:dyDescent="0.25">
      <c r="A44" s="87" t="s">
        <v>67</v>
      </c>
      <c r="B44" s="88" t="s">
        <v>75</v>
      </c>
      <c r="C44" s="89" t="s">
        <v>265</v>
      </c>
      <c r="D44" s="20" t="s">
        <v>48</v>
      </c>
      <c r="E44" s="44">
        <f>ROUND(SUM(E40/100*0.57),0)</f>
        <v>0</v>
      </c>
      <c r="F44" s="91">
        <f>ROUND(SUM(F40/100*0.57),0)</f>
        <v>0</v>
      </c>
      <c r="G44" s="91">
        <f>ROUND(SUM(G40/100*0.57),0)</f>
        <v>0</v>
      </c>
      <c r="H44" s="43">
        <f t="shared" si="2"/>
        <v>0</v>
      </c>
      <c r="I44" s="34"/>
    </row>
    <row r="45" spans="1:9" s="2" customFormat="1" ht="15" x14ac:dyDescent="0.25">
      <c r="A45" s="87" t="s">
        <v>67</v>
      </c>
      <c r="B45" s="88" t="s">
        <v>82</v>
      </c>
      <c r="C45" s="89" t="s">
        <v>265</v>
      </c>
      <c r="D45" s="20" t="s">
        <v>10</v>
      </c>
      <c r="E45" s="41">
        <v>0</v>
      </c>
      <c r="F45" s="90">
        <v>0</v>
      </c>
      <c r="G45" s="90">
        <v>0</v>
      </c>
      <c r="H45" s="43">
        <f>E45+F45+G45</f>
        <v>0</v>
      </c>
      <c r="I45" s="34"/>
    </row>
    <row r="46" spans="1:9" s="2" customFormat="1" ht="15" x14ac:dyDescent="0.25">
      <c r="A46" s="87" t="s">
        <v>67</v>
      </c>
      <c r="B46" s="88" t="s">
        <v>83</v>
      </c>
      <c r="C46" s="89" t="s">
        <v>265</v>
      </c>
      <c r="D46" s="20" t="s">
        <v>52</v>
      </c>
      <c r="E46" s="41">
        <v>0</v>
      </c>
      <c r="F46" s="90">
        <v>0</v>
      </c>
      <c r="G46" s="90">
        <v>0</v>
      </c>
      <c r="H46" s="43">
        <f t="shared" si="2"/>
        <v>0</v>
      </c>
      <c r="I46" s="34"/>
    </row>
    <row r="47" spans="1:9" s="2" customFormat="1" ht="15" x14ac:dyDescent="0.25">
      <c r="A47" s="22"/>
      <c r="B47" s="22"/>
      <c r="C47" s="22"/>
      <c r="D47" s="22"/>
      <c r="E47" s="45"/>
      <c r="F47" s="46"/>
      <c r="G47" s="46"/>
      <c r="H47" s="47"/>
      <c r="I47" s="34"/>
    </row>
    <row r="48" spans="1:9" s="2" customFormat="1" ht="15" x14ac:dyDescent="0.25">
      <c r="A48" s="21"/>
      <c r="B48" s="20"/>
      <c r="C48" s="20"/>
      <c r="D48" s="23" t="s">
        <v>11</v>
      </c>
      <c r="E48" s="43">
        <f>SUM(E9:E46)</f>
        <v>0</v>
      </c>
      <c r="F48" s="43">
        <f>SUM(F9:F46)</f>
        <v>0</v>
      </c>
      <c r="G48" s="43">
        <f>SUM(G9:G46)</f>
        <v>0</v>
      </c>
      <c r="H48" s="43">
        <f>SUM(H9:H46)</f>
        <v>0</v>
      </c>
      <c r="I48" s="34"/>
    </row>
    <row r="49" spans="1:11" s="2" customFormat="1" ht="15" x14ac:dyDescent="0.25">
      <c r="A49" s="31"/>
      <c r="B49" s="31"/>
      <c r="C49" s="31"/>
      <c r="D49" s="32"/>
      <c r="E49" s="36"/>
      <c r="F49" s="36"/>
      <c r="G49" s="36"/>
      <c r="H49" s="36"/>
      <c r="I49" s="34"/>
    </row>
    <row r="50" spans="1:11" ht="43.15" customHeight="1" x14ac:dyDescent="0.25">
      <c r="A50" s="10" t="s">
        <v>53</v>
      </c>
      <c r="B50" s="10"/>
      <c r="C50" s="10"/>
      <c r="D50" s="10"/>
      <c r="E50" s="37"/>
      <c r="F50" s="37"/>
      <c r="G50" s="98" t="s">
        <v>87</v>
      </c>
      <c r="H50" s="98"/>
      <c r="I50" s="35"/>
    </row>
    <row r="51" spans="1:11" ht="14.25" x14ac:dyDescent="0.2">
      <c r="A51" s="10"/>
      <c r="B51" s="10"/>
      <c r="C51" s="10"/>
      <c r="D51" s="10"/>
      <c r="E51" s="37"/>
      <c r="F51" s="37"/>
      <c r="G51" s="37"/>
      <c r="H51" s="37"/>
      <c r="I51" s="35"/>
    </row>
    <row r="52" spans="1:11" ht="15" x14ac:dyDescent="0.25">
      <c r="A52" s="10"/>
      <c r="B52" s="10"/>
      <c r="C52" s="10"/>
      <c r="D52" s="10"/>
      <c r="E52" s="37"/>
      <c r="F52" s="37"/>
      <c r="G52" s="38" t="s">
        <v>15</v>
      </c>
      <c r="H52" s="48" t="e">
        <f>H5-H48</f>
        <v>#N/A</v>
      </c>
      <c r="I52" s="35"/>
    </row>
    <row r="53" spans="1:11" ht="14.25" x14ac:dyDescent="0.2">
      <c r="A53" s="10"/>
      <c r="B53" s="10"/>
      <c r="C53" s="10"/>
      <c r="D53" s="10"/>
      <c r="E53" s="37"/>
      <c r="F53" s="37"/>
      <c r="G53" s="40" t="s">
        <v>16</v>
      </c>
      <c r="H53" s="37"/>
      <c r="I53" s="35"/>
    </row>
    <row r="54" spans="1:11" ht="14.25" x14ac:dyDescent="0.2">
      <c r="A54" s="10"/>
      <c r="B54" s="10"/>
      <c r="C54" s="10"/>
      <c r="D54" s="10"/>
      <c r="E54" s="37"/>
      <c r="F54" s="37"/>
      <c r="G54" s="37"/>
      <c r="H54" s="37"/>
      <c r="I54" s="35"/>
    </row>
    <row r="55" spans="1:11" ht="15" x14ac:dyDescent="0.25">
      <c r="A55" s="10"/>
      <c r="B55" s="10"/>
      <c r="C55" s="10"/>
      <c r="D55" s="10"/>
      <c r="E55" s="37"/>
      <c r="F55" s="37"/>
      <c r="G55" s="38" t="s">
        <v>17</v>
      </c>
      <c r="H55" s="48" t="e">
        <f>H38/(H5+0.00001)</f>
        <v>#N/A</v>
      </c>
      <c r="I55" s="35"/>
    </row>
    <row r="56" spans="1:11" ht="15" x14ac:dyDescent="0.25">
      <c r="A56" s="10"/>
      <c r="B56" s="10"/>
      <c r="C56" s="10"/>
      <c r="D56" s="10"/>
      <c r="E56" s="37"/>
      <c r="F56" s="37"/>
      <c r="G56" s="40" t="s">
        <v>51</v>
      </c>
      <c r="H56" s="39"/>
      <c r="I56" s="35"/>
    </row>
    <row r="57" spans="1:11" ht="56.25" hidden="1" customHeight="1" x14ac:dyDescent="0.25">
      <c r="A57" s="53" t="s">
        <v>60</v>
      </c>
      <c r="B57" s="53"/>
      <c r="C57" s="53"/>
      <c r="D57" s="53"/>
      <c r="E57" s="53"/>
      <c r="F57" s="53"/>
      <c r="G57" s="53"/>
      <c r="H57" s="53"/>
      <c r="I57" s="25"/>
      <c r="J57" s="25"/>
      <c r="K57" s="25"/>
    </row>
    <row r="58" spans="1:11" ht="20.45" customHeight="1" x14ac:dyDescent="0.2">
      <c r="A58" s="96" t="s">
        <v>260</v>
      </c>
      <c r="B58" s="96"/>
      <c r="C58" s="96"/>
      <c r="D58" s="96"/>
      <c r="E58" s="96"/>
      <c r="F58" s="96"/>
      <c r="G58" s="96"/>
      <c r="H58" s="96"/>
    </row>
    <row r="59" spans="1:11" ht="15.6" customHeight="1" x14ac:dyDescent="0.2">
      <c r="D59" s="49"/>
    </row>
  </sheetData>
  <sheetProtection algorithmName="SHA-512" hashValue="/m0mfVIECCA/LH36arLmmfd4roBuvLb3/jlRXSDuADvZ34ilS6Y1l8p4fPkoLWNoDwVGYxMaQk+k4/tHsq86tg==" saltValue="nHW1g5ghSoqsvfawhz8bMQ==" spinCount="100000" sheet="1" objects="1" scenarios="1"/>
  <mergeCells count="7">
    <mergeCell ref="A58:H58"/>
    <mergeCell ref="A1:H1"/>
    <mergeCell ref="A2:H2"/>
    <mergeCell ref="A5:B5"/>
    <mergeCell ref="D3:F3"/>
    <mergeCell ref="G50:H50"/>
    <mergeCell ref="A3:C4"/>
  </mergeCells>
  <phoneticPr fontId="0" type="noConversion"/>
  <printOptions horizontalCentered="1"/>
  <pageMargins left="0.25" right="0.25" top="0.5" bottom="0.5" header="0.5" footer="0.25"/>
  <pageSetup scale="50" orientation="landscape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Normal="100" workbookViewId="0">
      <selection activeCell="C5" sqref="C5"/>
    </sheetView>
  </sheetViews>
  <sheetFormatPr defaultRowHeight="12.75" x14ac:dyDescent="0.2"/>
  <cols>
    <col min="1" max="1" width="21.85546875" style="4" customWidth="1"/>
    <col min="2" max="2" width="13.5703125" style="4" customWidth="1"/>
    <col min="3" max="3" width="14" style="4" customWidth="1"/>
    <col min="4" max="4" width="13.5703125" style="4" customWidth="1"/>
    <col min="5" max="5" width="13.42578125" style="4" customWidth="1"/>
    <col min="6" max="7" width="15.7109375" style="4" customWidth="1"/>
    <col min="8" max="8" width="26.28515625" style="4" customWidth="1"/>
    <col min="9" max="11" width="9.140625" style="4"/>
  </cols>
  <sheetData>
    <row r="1" spans="1:9" s="50" customFormat="1" ht="18" x14ac:dyDescent="0.25">
      <c r="A1" s="100" t="s">
        <v>32</v>
      </c>
      <c r="B1" s="100"/>
      <c r="C1" s="100"/>
      <c r="D1" s="100"/>
      <c r="E1" s="100"/>
      <c r="F1" s="100"/>
      <c r="G1" s="100"/>
      <c r="H1" s="100"/>
    </row>
    <row r="2" spans="1:9" s="8" customFormat="1" ht="21" customHeight="1" x14ac:dyDescent="0.25">
      <c r="A2" s="93" t="s">
        <v>266</v>
      </c>
      <c r="B2" s="93"/>
      <c r="C2" s="93"/>
      <c r="D2" s="93"/>
      <c r="E2" s="93"/>
      <c r="F2" s="93"/>
      <c r="G2" s="93"/>
      <c r="H2" s="93"/>
    </row>
    <row r="3" spans="1:9" s="1" customFormat="1" ht="15.75" x14ac:dyDescent="0.25">
      <c r="C3" s="58" t="s">
        <v>267</v>
      </c>
      <c r="D3" s="58"/>
      <c r="E3" s="57"/>
      <c r="F3" s="57"/>
    </row>
    <row r="4" spans="1:9" s="1" customFormat="1" ht="15.75" x14ac:dyDescent="0.25"/>
    <row r="5" spans="1:9" s="7" customFormat="1" x14ac:dyDescent="0.2">
      <c r="A5" s="112"/>
      <c r="B5" s="113" t="s">
        <v>13</v>
      </c>
      <c r="C5" s="114" t="e">
        <f>'Allocation Worksheet'!$D$5</f>
        <v>#N/A</v>
      </c>
      <c r="D5" s="114"/>
      <c r="E5" s="114"/>
      <c r="F5" s="113" t="s">
        <v>263</v>
      </c>
      <c r="G5" s="113" t="s">
        <v>84</v>
      </c>
      <c r="H5" s="115" t="e">
        <f>'Allocation Worksheet'!$H$5</f>
        <v>#N/A</v>
      </c>
    </row>
    <row r="6" spans="1:9" s="7" customFormat="1" x14ac:dyDescent="0.2">
      <c r="A6" s="112"/>
      <c r="B6" s="113"/>
      <c r="C6" s="112"/>
      <c r="D6" s="112"/>
      <c r="E6" s="112"/>
      <c r="F6" s="112"/>
      <c r="G6" s="113"/>
      <c r="H6" s="112"/>
    </row>
    <row r="7" spans="1:9" s="7" customFormat="1" x14ac:dyDescent="0.2">
      <c r="A7" s="113" t="s">
        <v>43</v>
      </c>
      <c r="B7" s="115">
        <f>'Allocation Worksheet'!E48</f>
        <v>0</v>
      </c>
      <c r="C7" s="26"/>
      <c r="D7" s="27" t="s">
        <v>33</v>
      </c>
      <c r="E7" s="115">
        <f>'Allocation Worksheet'!F48</f>
        <v>0</v>
      </c>
      <c r="F7" s="112"/>
      <c r="G7" s="113" t="s">
        <v>44</v>
      </c>
      <c r="H7" s="115">
        <f>'Allocation Worksheet'!G48</f>
        <v>0</v>
      </c>
    </row>
    <row r="8" spans="1:9" s="7" customFormat="1" x14ac:dyDescent="0.2">
      <c r="A8" s="112"/>
      <c r="B8" s="113"/>
      <c r="C8" s="9"/>
      <c r="D8" s="9"/>
      <c r="E8" s="9"/>
      <c r="F8" s="112"/>
      <c r="G8" s="113"/>
      <c r="H8" s="9"/>
    </row>
    <row r="9" spans="1:9" s="7" customFormat="1" x14ac:dyDescent="0.2">
      <c r="A9" s="112"/>
      <c r="B9" s="113"/>
      <c r="C9" s="9"/>
      <c r="D9" s="9"/>
      <c r="E9" s="9"/>
      <c r="F9" s="112"/>
      <c r="G9" s="113" t="s">
        <v>15</v>
      </c>
      <c r="H9" s="26" t="e">
        <f>H5-B7-E7-H7</f>
        <v>#N/A</v>
      </c>
    </row>
    <row r="11" spans="1:9" ht="38.25" customHeight="1" x14ac:dyDescent="0.2">
      <c r="A11" s="29" t="s">
        <v>37</v>
      </c>
      <c r="B11" s="28" t="s">
        <v>22</v>
      </c>
      <c r="C11" s="28" t="s">
        <v>23</v>
      </c>
      <c r="D11" s="28" t="s">
        <v>34</v>
      </c>
      <c r="E11" s="28" t="s">
        <v>35</v>
      </c>
      <c r="F11" s="28" t="s">
        <v>24</v>
      </c>
      <c r="G11" s="28" t="s">
        <v>36</v>
      </c>
      <c r="H11" s="28" t="s">
        <v>25</v>
      </c>
      <c r="I11" s="6"/>
    </row>
    <row r="12" spans="1:9" ht="29.25" customHeight="1" x14ac:dyDescent="0.2">
      <c r="A12" s="30" t="s">
        <v>42</v>
      </c>
      <c r="B12" s="15"/>
      <c r="C12" s="15"/>
      <c r="D12" s="15"/>
      <c r="E12" s="15"/>
      <c r="F12" s="15"/>
      <c r="G12" s="15"/>
      <c r="H12" s="24"/>
      <c r="I12" s="6"/>
    </row>
    <row r="13" spans="1:9" ht="27.95" customHeight="1" x14ac:dyDescent="0.2">
      <c r="A13" s="30" t="s">
        <v>268</v>
      </c>
      <c r="B13" s="15"/>
      <c r="C13" s="15"/>
      <c r="D13" s="15"/>
      <c r="E13" s="15"/>
      <c r="F13" s="15"/>
      <c r="G13" s="15"/>
      <c r="H13" s="24"/>
      <c r="I13" s="6"/>
    </row>
    <row r="14" spans="1:9" ht="27.95" customHeight="1" x14ac:dyDescent="0.2">
      <c r="A14" s="30" t="s">
        <v>26</v>
      </c>
      <c r="B14" s="15"/>
      <c r="C14" s="15"/>
      <c r="D14" s="15"/>
      <c r="E14" s="15"/>
      <c r="F14" s="15"/>
      <c r="G14" s="15"/>
      <c r="H14" s="24"/>
      <c r="I14" s="6"/>
    </row>
    <row r="15" spans="1:9" ht="27.95" customHeight="1" x14ac:dyDescent="0.2">
      <c r="A15" s="30" t="s">
        <v>38</v>
      </c>
      <c r="B15" s="15"/>
      <c r="C15" s="15"/>
      <c r="D15" s="15"/>
      <c r="E15" s="15"/>
      <c r="F15" s="15"/>
      <c r="G15" s="15"/>
      <c r="H15" s="24"/>
      <c r="I15" s="6"/>
    </row>
    <row r="16" spans="1:9" ht="27.95" customHeight="1" x14ac:dyDescent="0.2">
      <c r="A16" s="30" t="s">
        <v>27</v>
      </c>
      <c r="B16" s="15"/>
      <c r="C16" s="15"/>
      <c r="D16" s="15"/>
      <c r="E16" s="15"/>
      <c r="F16" s="15"/>
      <c r="G16" s="15"/>
      <c r="H16" s="24"/>
      <c r="I16" s="6"/>
    </row>
    <row r="17" spans="1:11" ht="27.95" customHeight="1" x14ac:dyDescent="0.2">
      <c r="A17" s="30" t="s">
        <v>28</v>
      </c>
      <c r="B17" s="15"/>
      <c r="C17" s="15"/>
      <c r="D17" s="15"/>
      <c r="E17" s="15"/>
      <c r="F17" s="15"/>
      <c r="G17" s="15"/>
      <c r="H17" s="24"/>
      <c r="I17" s="6"/>
    </row>
    <row r="18" spans="1:11" ht="27.95" customHeight="1" x14ac:dyDescent="0.2">
      <c r="A18" s="30" t="s">
        <v>29</v>
      </c>
      <c r="B18" s="15"/>
      <c r="C18" s="15"/>
      <c r="D18" s="15"/>
      <c r="E18" s="15"/>
      <c r="F18" s="15"/>
      <c r="G18" s="15"/>
      <c r="H18" s="24"/>
      <c r="I18" s="6"/>
    </row>
    <row r="19" spans="1:11" ht="27.95" customHeight="1" x14ac:dyDescent="0.2">
      <c r="A19" s="30" t="s">
        <v>269</v>
      </c>
      <c r="B19" s="15"/>
      <c r="C19" s="15"/>
      <c r="D19" s="15"/>
      <c r="E19" s="15"/>
      <c r="F19" s="15"/>
      <c r="G19" s="15"/>
      <c r="H19" s="24"/>
      <c r="I19" s="6"/>
    </row>
    <row r="20" spans="1:11" ht="27.95" customHeight="1" x14ac:dyDescent="0.2">
      <c r="A20" s="30" t="s">
        <v>30</v>
      </c>
      <c r="B20" s="15" t="s">
        <v>54</v>
      </c>
      <c r="C20" s="15"/>
      <c r="D20" s="15"/>
      <c r="E20" s="15"/>
      <c r="F20" s="15"/>
      <c r="G20" s="15"/>
      <c r="H20" s="24"/>
      <c r="I20" s="6"/>
    </row>
    <row r="21" spans="1:11" x14ac:dyDescent="0.2">
      <c r="A21" s="5" t="s">
        <v>31</v>
      </c>
    </row>
    <row r="22" spans="1:11" x14ac:dyDescent="0.2">
      <c r="A22" s="5"/>
    </row>
    <row r="23" spans="1:11" ht="39" customHeight="1" x14ac:dyDescent="0.25">
      <c r="A23" s="92" t="s">
        <v>260</v>
      </c>
      <c r="B23" s="92"/>
      <c r="C23" s="92"/>
      <c r="D23" s="92"/>
      <c r="E23" s="92"/>
      <c r="F23" s="92"/>
      <c r="G23" s="92"/>
      <c r="H23" s="92"/>
      <c r="I23"/>
      <c r="J23"/>
      <c r="K23"/>
    </row>
    <row r="24" spans="1:11" ht="14.25" x14ac:dyDescent="0.2">
      <c r="A24" s="12"/>
      <c r="B24" s="12"/>
      <c r="C24" s="12"/>
      <c r="D24" s="10"/>
      <c r="E24"/>
      <c r="F24"/>
      <c r="G24"/>
      <c r="H24"/>
      <c r="I24"/>
      <c r="J24"/>
      <c r="K24"/>
    </row>
  </sheetData>
  <sheetProtection algorithmName="SHA-512" hashValue="xbEWn2h53ymCzXwj0cdG19p1et9rf2zZmdsY5n0fRnPLBbyho132mWvHkcksxk1JZ5zCAfYmd7GLKf9n09UZWw==" saltValue="qEbBgrZFvvODn/pvbdJ6rA==" spinCount="100000" sheet="1" objects="1" scenarios="1"/>
  <mergeCells count="3">
    <mergeCell ref="A23:H23"/>
    <mergeCell ref="A1:H1"/>
    <mergeCell ref="A2:H2"/>
  </mergeCells>
  <phoneticPr fontId="0" type="noConversion"/>
  <printOptions horizontalCentered="1"/>
  <pageMargins left="0.25" right="0.25" top="0.25" bottom="0.25" header="0.5" footer="0.2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2"/>
  <sheetViews>
    <sheetView workbookViewId="0">
      <selection activeCell="A3" sqref="A3:C3"/>
    </sheetView>
  </sheetViews>
  <sheetFormatPr defaultRowHeight="12.75" x14ac:dyDescent="0.2"/>
  <cols>
    <col min="1" max="1" width="9.140625" style="109"/>
    <col min="2" max="2" width="31.140625" style="67" customWidth="1"/>
    <col min="3" max="3" width="14.7109375" style="102" customWidth="1"/>
  </cols>
  <sheetData>
    <row r="3" spans="1:3" x14ac:dyDescent="0.2">
      <c r="A3" s="101" t="s">
        <v>279</v>
      </c>
      <c r="B3" s="101"/>
      <c r="C3" s="101"/>
    </row>
    <row r="4" spans="1:3" x14ac:dyDescent="0.2">
      <c r="A4" s="116" t="s">
        <v>280</v>
      </c>
      <c r="B4" s="117" t="s">
        <v>94</v>
      </c>
      <c r="C4" s="118">
        <v>48823.35</v>
      </c>
    </row>
    <row r="5" spans="1:3" x14ac:dyDescent="0.2">
      <c r="A5" s="116">
        <v>185</v>
      </c>
      <c r="B5" s="117" t="s">
        <v>95</v>
      </c>
      <c r="C5" s="119">
        <v>11564.35</v>
      </c>
    </row>
    <row r="6" spans="1:3" x14ac:dyDescent="0.2">
      <c r="A6" s="116">
        <v>127</v>
      </c>
      <c r="B6" s="117" t="s">
        <v>96</v>
      </c>
      <c r="C6" s="119">
        <v>19930.05</v>
      </c>
    </row>
    <row r="7" spans="1:3" x14ac:dyDescent="0.2">
      <c r="A7" s="116" t="s">
        <v>282</v>
      </c>
      <c r="B7" s="117" t="s">
        <v>97</v>
      </c>
      <c r="C7" s="120">
        <v>21793</v>
      </c>
    </row>
    <row r="8" spans="1:3" x14ac:dyDescent="0.2">
      <c r="A8" s="116">
        <v>105</v>
      </c>
      <c r="B8" s="117" t="s">
        <v>98</v>
      </c>
      <c r="C8" s="119">
        <v>68261.3</v>
      </c>
    </row>
    <row r="9" spans="1:3" x14ac:dyDescent="0.2">
      <c r="A9" s="116" t="s">
        <v>281</v>
      </c>
      <c r="B9" s="117" t="s">
        <v>99</v>
      </c>
      <c r="C9" s="119">
        <v>22249.95</v>
      </c>
    </row>
    <row r="10" spans="1:3" x14ac:dyDescent="0.2">
      <c r="A10" s="116" t="s">
        <v>283</v>
      </c>
      <c r="B10" s="117" t="s">
        <v>100</v>
      </c>
      <c r="C10" s="119">
        <v>20351.849999999999</v>
      </c>
    </row>
    <row r="11" spans="1:3" x14ac:dyDescent="0.2">
      <c r="A11" s="121" t="s">
        <v>270</v>
      </c>
      <c r="B11" s="117" t="s">
        <v>101</v>
      </c>
      <c r="C11" s="119">
        <v>1124.8</v>
      </c>
    </row>
    <row r="12" spans="1:3" x14ac:dyDescent="0.2">
      <c r="A12" s="116">
        <v>183</v>
      </c>
      <c r="B12" s="117" t="s">
        <v>102</v>
      </c>
      <c r="C12" s="119">
        <v>1687.1999999999998</v>
      </c>
    </row>
    <row r="13" spans="1:3" x14ac:dyDescent="0.2">
      <c r="A13" s="116">
        <v>149</v>
      </c>
      <c r="B13" s="117" t="s">
        <v>103</v>
      </c>
      <c r="C13" s="119">
        <v>15993.25</v>
      </c>
    </row>
    <row r="14" spans="1:3" x14ac:dyDescent="0.2">
      <c r="A14" s="116">
        <v>225</v>
      </c>
      <c r="B14" s="117" t="s">
        <v>104</v>
      </c>
      <c r="C14" s="119">
        <v>19367.649999999998</v>
      </c>
    </row>
    <row r="15" spans="1:3" x14ac:dyDescent="0.2">
      <c r="A15" s="116" t="s">
        <v>284</v>
      </c>
      <c r="B15" s="117" t="s">
        <v>105</v>
      </c>
      <c r="C15" s="119">
        <v>16028.4</v>
      </c>
    </row>
    <row r="16" spans="1:3" x14ac:dyDescent="0.2">
      <c r="A16" s="116" t="s">
        <v>285</v>
      </c>
      <c r="B16" s="117" t="s">
        <v>106</v>
      </c>
      <c r="C16" s="119">
        <v>25237.7</v>
      </c>
    </row>
    <row r="17" spans="1:3" x14ac:dyDescent="0.2">
      <c r="A17" s="122">
        <v>903</v>
      </c>
      <c r="B17" s="123" t="s">
        <v>107</v>
      </c>
      <c r="C17" s="119">
        <v>456.95</v>
      </c>
    </row>
    <row r="18" spans="1:3" x14ac:dyDescent="0.2">
      <c r="A18" s="116">
        <v>260</v>
      </c>
      <c r="B18" s="117" t="s">
        <v>108</v>
      </c>
      <c r="C18" s="119">
        <v>17891.349999999999</v>
      </c>
    </row>
    <row r="19" spans="1:3" x14ac:dyDescent="0.2">
      <c r="A19" s="116" t="s">
        <v>286</v>
      </c>
      <c r="B19" s="117" t="s">
        <v>109</v>
      </c>
      <c r="C19" s="119">
        <v>14798.15</v>
      </c>
    </row>
    <row r="20" spans="1:3" x14ac:dyDescent="0.2">
      <c r="A20" s="116">
        <v>129</v>
      </c>
      <c r="B20" s="117" t="s">
        <v>110</v>
      </c>
      <c r="C20" s="119">
        <v>4007.1</v>
      </c>
    </row>
    <row r="21" spans="1:3" x14ac:dyDescent="0.2">
      <c r="A21" s="121" t="s">
        <v>271</v>
      </c>
      <c r="B21" s="117" t="s">
        <v>111</v>
      </c>
      <c r="C21" s="119">
        <v>3936.7999999999997</v>
      </c>
    </row>
    <row r="22" spans="1:3" x14ac:dyDescent="0.2">
      <c r="A22" s="116">
        <v>165</v>
      </c>
      <c r="B22" s="117" t="s">
        <v>112</v>
      </c>
      <c r="C22" s="119">
        <v>26257.05</v>
      </c>
    </row>
    <row r="23" spans="1:3" x14ac:dyDescent="0.2">
      <c r="A23" s="116" t="s">
        <v>287</v>
      </c>
      <c r="B23" s="117" t="s">
        <v>113</v>
      </c>
      <c r="C23" s="119">
        <v>56872.7</v>
      </c>
    </row>
    <row r="24" spans="1:3" x14ac:dyDescent="0.2">
      <c r="A24" s="116">
        <v>243</v>
      </c>
      <c r="B24" s="117" t="s">
        <v>114</v>
      </c>
      <c r="C24" s="119">
        <v>13005.5</v>
      </c>
    </row>
    <row r="25" spans="1:3" x14ac:dyDescent="0.2">
      <c r="A25" s="116" t="s">
        <v>288</v>
      </c>
      <c r="B25" s="117" t="s">
        <v>115</v>
      </c>
      <c r="C25" s="119">
        <v>16801.7</v>
      </c>
    </row>
    <row r="26" spans="1:3" x14ac:dyDescent="0.2">
      <c r="A26" s="116" t="s">
        <v>289</v>
      </c>
      <c r="B26" s="117" t="s">
        <v>116</v>
      </c>
      <c r="C26" s="119">
        <v>12548.55</v>
      </c>
    </row>
    <row r="27" spans="1:3" x14ac:dyDescent="0.2">
      <c r="A27" s="116">
        <v>167</v>
      </c>
      <c r="B27" s="117" t="s">
        <v>117</v>
      </c>
      <c r="C27" s="119">
        <v>23409.899999999998</v>
      </c>
    </row>
    <row r="28" spans="1:3" x14ac:dyDescent="0.2">
      <c r="A28" s="116">
        <v>680</v>
      </c>
      <c r="B28" s="117" t="s">
        <v>118</v>
      </c>
      <c r="C28" s="119">
        <v>21125.149999999998</v>
      </c>
    </row>
    <row r="29" spans="1:3" x14ac:dyDescent="0.2">
      <c r="A29" s="116">
        <v>179</v>
      </c>
      <c r="B29" s="117" t="s">
        <v>119</v>
      </c>
      <c r="C29" s="119">
        <v>42883</v>
      </c>
    </row>
    <row r="30" spans="1:3" x14ac:dyDescent="0.2">
      <c r="A30" s="116">
        <v>102</v>
      </c>
      <c r="B30" s="117" t="s">
        <v>120</v>
      </c>
      <c r="C30" s="119">
        <v>20492.45</v>
      </c>
    </row>
    <row r="31" spans="1:3" x14ac:dyDescent="0.2">
      <c r="A31" s="116" t="s">
        <v>290</v>
      </c>
      <c r="B31" s="117" t="s">
        <v>121</v>
      </c>
      <c r="C31" s="119">
        <v>17434.399999999998</v>
      </c>
    </row>
    <row r="32" spans="1:3" x14ac:dyDescent="0.2">
      <c r="A32" s="116">
        <v>323</v>
      </c>
      <c r="B32" s="117" t="s">
        <v>122</v>
      </c>
      <c r="C32" s="119">
        <v>11458.9</v>
      </c>
    </row>
    <row r="33" spans="1:3" x14ac:dyDescent="0.2">
      <c r="A33" s="116" t="s">
        <v>291</v>
      </c>
      <c r="B33" s="117" t="s">
        <v>123</v>
      </c>
      <c r="C33" s="119">
        <v>15782.349999999999</v>
      </c>
    </row>
    <row r="34" spans="1:3" x14ac:dyDescent="0.2">
      <c r="A34" s="116">
        <v>660</v>
      </c>
      <c r="B34" s="117" t="s">
        <v>124</v>
      </c>
      <c r="C34" s="119">
        <v>15466</v>
      </c>
    </row>
    <row r="35" spans="1:3" x14ac:dyDescent="0.2">
      <c r="A35" s="116">
        <v>164</v>
      </c>
      <c r="B35" s="117" t="s">
        <v>125</v>
      </c>
      <c r="C35" s="119">
        <v>29279.949999999997</v>
      </c>
    </row>
    <row r="36" spans="1:3" x14ac:dyDescent="0.2">
      <c r="A36" s="116" t="s">
        <v>292</v>
      </c>
      <c r="B36" s="117" t="s">
        <v>126</v>
      </c>
      <c r="C36" s="119">
        <v>19297.349999999999</v>
      </c>
    </row>
    <row r="37" spans="1:3" x14ac:dyDescent="0.2">
      <c r="A37" s="116">
        <v>119</v>
      </c>
      <c r="B37" s="117" t="s">
        <v>127</v>
      </c>
      <c r="C37" s="119">
        <v>37505.049999999996</v>
      </c>
    </row>
    <row r="38" spans="1:3" x14ac:dyDescent="0.2">
      <c r="A38" s="116" t="s">
        <v>293</v>
      </c>
      <c r="B38" s="117" t="s">
        <v>128</v>
      </c>
      <c r="C38" s="119">
        <v>14622.4</v>
      </c>
    </row>
    <row r="39" spans="1:3" x14ac:dyDescent="0.2">
      <c r="A39" s="116" t="s">
        <v>294</v>
      </c>
      <c r="B39" s="117" t="s">
        <v>129</v>
      </c>
      <c r="C39" s="119">
        <v>12864.9</v>
      </c>
    </row>
    <row r="40" spans="1:3" x14ac:dyDescent="0.2">
      <c r="A40" s="116">
        <v>100</v>
      </c>
      <c r="B40" s="117" t="s">
        <v>130</v>
      </c>
      <c r="C40" s="119">
        <v>34903.949999999997</v>
      </c>
    </row>
    <row r="41" spans="1:3" x14ac:dyDescent="0.2">
      <c r="A41" s="116">
        <v>156</v>
      </c>
      <c r="B41" s="117" t="s">
        <v>131</v>
      </c>
      <c r="C41" s="119">
        <v>18981</v>
      </c>
    </row>
    <row r="42" spans="1:3" x14ac:dyDescent="0.2">
      <c r="A42" s="116" t="s">
        <v>272</v>
      </c>
      <c r="B42" s="117" t="s">
        <v>132</v>
      </c>
      <c r="C42" s="119">
        <v>9877.15</v>
      </c>
    </row>
    <row r="43" spans="1:3" x14ac:dyDescent="0.2">
      <c r="A43" s="116" t="s">
        <v>295</v>
      </c>
      <c r="B43" s="117" t="s">
        <v>133</v>
      </c>
      <c r="C43" s="119">
        <v>73182.3</v>
      </c>
    </row>
    <row r="44" spans="1:3" x14ac:dyDescent="0.2">
      <c r="A44" s="116">
        <v>131</v>
      </c>
      <c r="B44" s="117" t="s">
        <v>134</v>
      </c>
      <c r="C44" s="119">
        <v>21054.85</v>
      </c>
    </row>
    <row r="45" spans="1:3" x14ac:dyDescent="0.2">
      <c r="A45" s="116">
        <v>240</v>
      </c>
      <c r="B45" s="117" t="s">
        <v>135</v>
      </c>
      <c r="C45" s="119">
        <v>12302.5</v>
      </c>
    </row>
    <row r="46" spans="1:3" x14ac:dyDescent="0.2">
      <c r="A46" s="116">
        <v>186</v>
      </c>
      <c r="B46" s="117" t="s">
        <v>136</v>
      </c>
      <c r="C46" s="119">
        <v>22952.95</v>
      </c>
    </row>
    <row r="47" spans="1:3" x14ac:dyDescent="0.2">
      <c r="A47" s="116" t="s">
        <v>296</v>
      </c>
      <c r="B47" s="117" t="s">
        <v>137</v>
      </c>
      <c r="C47" s="119">
        <v>21371.200000000001</v>
      </c>
    </row>
    <row r="48" spans="1:3" x14ac:dyDescent="0.2">
      <c r="A48" s="116" t="s">
        <v>297</v>
      </c>
      <c r="B48" s="117" t="s">
        <v>138</v>
      </c>
      <c r="C48" s="119">
        <v>47311.9</v>
      </c>
    </row>
    <row r="49" spans="1:3" x14ac:dyDescent="0.2">
      <c r="A49" s="116">
        <v>212</v>
      </c>
      <c r="B49" s="117" t="s">
        <v>139</v>
      </c>
      <c r="C49" s="119">
        <v>26151.599999999999</v>
      </c>
    </row>
    <row r="50" spans="1:3" x14ac:dyDescent="0.2">
      <c r="A50" s="116" t="s">
        <v>298</v>
      </c>
      <c r="B50" s="117" t="s">
        <v>140</v>
      </c>
      <c r="C50" s="119">
        <v>39719.5</v>
      </c>
    </row>
    <row r="51" spans="1:3" x14ac:dyDescent="0.2">
      <c r="A51" s="116" t="s">
        <v>299</v>
      </c>
      <c r="B51" s="117" t="s">
        <v>141</v>
      </c>
      <c r="C51" s="119">
        <v>24077.75</v>
      </c>
    </row>
    <row r="52" spans="1:3" x14ac:dyDescent="0.2">
      <c r="A52" s="116" t="s">
        <v>300</v>
      </c>
      <c r="B52" s="117" t="s">
        <v>142</v>
      </c>
      <c r="C52" s="119">
        <v>60387.7</v>
      </c>
    </row>
    <row r="53" spans="1:3" x14ac:dyDescent="0.2">
      <c r="A53" s="116">
        <v>250</v>
      </c>
      <c r="B53" s="117" t="s">
        <v>143</v>
      </c>
      <c r="C53" s="119">
        <v>14868.449999999999</v>
      </c>
    </row>
    <row r="54" spans="1:3" x14ac:dyDescent="0.2">
      <c r="A54" s="116">
        <v>270</v>
      </c>
      <c r="B54" s="117" t="s">
        <v>144</v>
      </c>
      <c r="C54" s="119">
        <v>19930.05</v>
      </c>
    </row>
    <row r="55" spans="1:3" x14ac:dyDescent="0.2">
      <c r="A55" s="116">
        <v>290</v>
      </c>
      <c r="B55" s="117" t="s">
        <v>145</v>
      </c>
      <c r="C55" s="119">
        <v>11810.4</v>
      </c>
    </row>
    <row r="56" spans="1:3" x14ac:dyDescent="0.2">
      <c r="A56" s="116" t="s">
        <v>301</v>
      </c>
      <c r="B56" s="117" t="s">
        <v>146</v>
      </c>
      <c r="C56" s="119">
        <v>15887.8</v>
      </c>
    </row>
    <row r="57" spans="1:3" x14ac:dyDescent="0.2">
      <c r="A57" s="116" t="s">
        <v>273</v>
      </c>
      <c r="B57" s="117" t="s">
        <v>274</v>
      </c>
      <c r="C57" s="119">
        <v>5272.5</v>
      </c>
    </row>
    <row r="58" spans="1:3" x14ac:dyDescent="0.2">
      <c r="A58" s="116" t="s">
        <v>302</v>
      </c>
      <c r="B58" s="117" t="s">
        <v>147</v>
      </c>
      <c r="C58" s="119">
        <v>21617.25</v>
      </c>
    </row>
    <row r="59" spans="1:3" x14ac:dyDescent="0.2">
      <c r="A59" s="116" t="s">
        <v>303</v>
      </c>
      <c r="B59" s="117" t="s">
        <v>148</v>
      </c>
      <c r="C59" s="119">
        <v>21300.899999999998</v>
      </c>
    </row>
    <row r="60" spans="1:3" x14ac:dyDescent="0.2">
      <c r="A60" s="116" t="s">
        <v>304</v>
      </c>
      <c r="B60" s="117" t="s">
        <v>149</v>
      </c>
      <c r="C60" s="119">
        <v>16485.349999999999</v>
      </c>
    </row>
    <row r="61" spans="1:3" x14ac:dyDescent="0.2">
      <c r="A61" s="116">
        <v>115</v>
      </c>
      <c r="B61" s="117" t="s">
        <v>150</v>
      </c>
      <c r="C61" s="119">
        <v>13638.199999999999</v>
      </c>
    </row>
    <row r="62" spans="1:3" x14ac:dyDescent="0.2">
      <c r="A62" s="116">
        <v>121</v>
      </c>
      <c r="B62" s="117" t="s">
        <v>151</v>
      </c>
      <c r="C62" s="119">
        <v>16731.399999999998</v>
      </c>
    </row>
    <row r="63" spans="1:3" x14ac:dyDescent="0.2">
      <c r="A63" s="116" t="s">
        <v>305</v>
      </c>
      <c r="B63" s="117" t="s">
        <v>152</v>
      </c>
      <c r="C63" s="119">
        <v>13813.949999999999</v>
      </c>
    </row>
    <row r="64" spans="1:3" x14ac:dyDescent="0.2">
      <c r="A64" s="116">
        <v>300</v>
      </c>
      <c r="B64" s="117" t="s">
        <v>153</v>
      </c>
      <c r="C64" s="119">
        <v>13321.85</v>
      </c>
    </row>
    <row r="65" spans="1:3" x14ac:dyDescent="0.2">
      <c r="A65" s="116">
        <v>320</v>
      </c>
      <c r="B65" s="117" t="s">
        <v>154</v>
      </c>
      <c r="C65" s="119">
        <v>32478.6</v>
      </c>
    </row>
    <row r="66" spans="1:3" x14ac:dyDescent="0.2">
      <c r="A66" s="116" t="s">
        <v>306</v>
      </c>
      <c r="B66" s="117" t="s">
        <v>155</v>
      </c>
      <c r="C66" s="119">
        <v>16872</v>
      </c>
    </row>
    <row r="67" spans="1:3" x14ac:dyDescent="0.2">
      <c r="A67" s="116">
        <v>768</v>
      </c>
      <c r="B67" s="117" t="s">
        <v>156</v>
      </c>
      <c r="C67" s="119">
        <v>2636.25</v>
      </c>
    </row>
    <row r="68" spans="1:3" x14ac:dyDescent="0.2">
      <c r="A68" s="116" t="s">
        <v>307</v>
      </c>
      <c r="B68" s="117" t="s">
        <v>157</v>
      </c>
      <c r="C68" s="119">
        <v>18559.2</v>
      </c>
    </row>
    <row r="69" spans="1:3" x14ac:dyDescent="0.2">
      <c r="A69" s="116">
        <v>335</v>
      </c>
      <c r="B69" s="117" t="s">
        <v>158</v>
      </c>
      <c r="C69" s="119">
        <v>39895.25</v>
      </c>
    </row>
    <row r="70" spans="1:3" x14ac:dyDescent="0.2">
      <c r="A70" s="116">
        <v>325</v>
      </c>
      <c r="B70" s="117" t="s">
        <v>159</v>
      </c>
      <c r="C70" s="119">
        <v>16204.15</v>
      </c>
    </row>
    <row r="71" spans="1:3" x14ac:dyDescent="0.2">
      <c r="A71" s="116">
        <v>396</v>
      </c>
      <c r="B71" s="117" t="s">
        <v>160</v>
      </c>
      <c r="C71" s="119">
        <v>32338</v>
      </c>
    </row>
    <row r="72" spans="1:3" x14ac:dyDescent="0.2">
      <c r="A72" s="116">
        <v>951</v>
      </c>
      <c r="B72" s="117" t="s">
        <v>161</v>
      </c>
      <c r="C72" s="119">
        <v>24464.399999999998</v>
      </c>
    </row>
    <row r="73" spans="1:3" x14ac:dyDescent="0.2">
      <c r="A73" s="116" t="s">
        <v>308</v>
      </c>
      <c r="B73" s="117" t="s">
        <v>162</v>
      </c>
      <c r="C73" s="119">
        <v>31986.5</v>
      </c>
    </row>
    <row r="74" spans="1:3" x14ac:dyDescent="0.2">
      <c r="A74" s="116">
        <v>166</v>
      </c>
      <c r="B74" s="117" t="s">
        <v>163</v>
      </c>
      <c r="C74" s="119">
        <v>25132.25</v>
      </c>
    </row>
    <row r="75" spans="1:3" x14ac:dyDescent="0.2">
      <c r="A75" s="116">
        <v>470</v>
      </c>
      <c r="B75" s="117" t="s">
        <v>164</v>
      </c>
      <c r="C75" s="119">
        <v>30967.149999999998</v>
      </c>
    </row>
    <row r="76" spans="1:3" x14ac:dyDescent="0.2">
      <c r="A76" s="116">
        <v>106</v>
      </c>
      <c r="B76" s="117" t="s">
        <v>165</v>
      </c>
      <c r="C76" s="119">
        <v>11318.3</v>
      </c>
    </row>
    <row r="77" spans="1:3" x14ac:dyDescent="0.2">
      <c r="A77" s="116">
        <v>162</v>
      </c>
      <c r="B77" s="117" t="s">
        <v>166</v>
      </c>
      <c r="C77" s="119">
        <v>32865.25</v>
      </c>
    </row>
    <row r="78" spans="1:3" x14ac:dyDescent="0.2">
      <c r="A78" s="116">
        <v>720</v>
      </c>
      <c r="B78" s="117" t="s">
        <v>167</v>
      </c>
      <c r="C78" s="119">
        <v>19016.149999999998</v>
      </c>
    </row>
    <row r="79" spans="1:3" x14ac:dyDescent="0.2">
      <c r="A79" s="116" t="s">
        <v>275</v>
      </c>
      <c r="B79" s="117" t="s">
        <v>168</v>
      </c>
      <c r="C79" s="119">
        <v>10052.9</v>
      </c>
    </row>
    <row r="80" spans="1:3" x14ac:dyDescent="0.2">
      <c r="A80" s="116" t="s">
        <v>309</v>
      </c>
      <c r="B80" s="117" t="s">
        <v>169</v>
      </c>
      <c r="C80" s="119">
        <v>20773.649999999998</v>
      </c>
    </row>
    <row r="81" spans="1:3" x14ac:dyDescent="0.2">
      <c r="A81" s="116" t="s">
        <v>310</v>
      </c>
      <c r="B81" s="117" t="s">
        <v>170</v>
      </c>
      <c r="C81" s="119">
        <v>15079.349999999999</v>
      </c>
    </row>
    <row r="82" spans="1:3" x14ac:dyDescent="0.2">
      <c r="A82" s="116">
        <v>432</v>
      </c>
      <c r="B82" s="117" t="s">
        <v>171</v>
      </c>
      <c r="C82" s="119">
        <v>13005.5</v>
      </c>
    </row>
    <row r="83" spans="1:3" x14ac:dyDescent="0.2">
      <c r="A83" s="116">
        <v>134</v>
      </c>
      <c r="B83" s="117" t="s">
        <v>172</v>
      </c>
      <c r="C83" s="119">
        <v>14973.9</v>
      </c>
    </row>
    <row r="84" spans="1:3" x14ac:dyDescent="0.2">
      <c r="A84" s="116">
        <v>163</v>
      </c>
      <c r="B84" s="117" t="s">
        <v>173</v>
      </c>
      <c r="C84" s="119">
        <v>16169</v>
      </c>
    </row>
    <row r="85" spans="1:3" x14ac:dyDescent="0.2">
      <c r="A85" s="116">
        <v>133</v>
      </c>
      <c r="B85" s="117" t="s">
        <v>174</v>
      </c>
      <c r="C85" s="119">
        <v>35431.199999999997</v>
      </c>
    </row>
    <row r="86" spans="1:3" x14ac:dyDescent="0.2">
      <c r="A86" s="116">
        <v>145</v>
      </c>
      <c r="B86" s="117" t="s">
        <v>175</v>
      </c>
      <c r="C86" s="119">
        <v>17504.7</v>
      </c>
    </row>
    <row r="87" spans="1:3" x14ac:dyDescent="0.2">
      <c r="A87" s="116">
        <v>126</v>
      </c>
      <c r="B87" s="117" t="s">
        <v>176</v>
      </c>
      <c r="C87" s="119">
        <v>12970.35</v>
      </c>
    </row>
    <row r="88" spans="1:3" x14ac:dyDescent="0.2">
      <c r="A88" s="116" t="s">
        <v>311</v>
      </c>
      <c r="B88" s="117" t="s">
        <v>177</v>
      </c>
      <c r="C88" s="119">
        <v>5553.7</v>
      </c>
    </row>
    <row r="89" spans="1:3" x14ac:dyDescent="0.2">
      <c r="A89" s="116">
        <v>520</v>
      </c>
      <c r="B89" s="117" t="s">
        <v>178</v>
      </c>
      <c r="C89" s="119">
        <v>20105.8</v>
      </c>
    </row>
    <row r="90" spans="1:3" x14ac:dyDescent="0.2">
      <c r="A90" s="116">
        <v>146</v>
      </c>
      <c r="B90" s="117" t="s">
        <v>179</v>
      </c>
      <c r="C90" s="119">
        <v>20387</v>
      </c>
    </row>
    <row r="91" spans="1:3" x14ac:dyDescent="0.2">
      <c r="A91" s="116">
        <v>107</v>
      </c>
      <c r="B91" s="117" t="s">
        <v>180</v>
      </c>
      <c r="C91" s="119">
        <v>16907.149999999998</v>
      </c>
    </row>
    <row r="92" spans="1:3" x14ac:dyDescent="0.2">
      <c r="A92" s="116" t="s">
        <v>312</v>
      </c>
      <c r="B92" s="117" t="s">
        <v>181</v>
      </c>
      <c r="C92" s="119">
        <v>70827.25</v>
      </c>
    </row>
    <row r="93" spans="1:3" x14ac:dyDescent="0.2">
      <c r="A93" s="116">
        <v>200</v>
      </c>
      <c r="B93" s="117" t="s">
        <v>182</v>
      </c>
      <c r="C93" s="119">
        <v>66152.3</v>
      </c>
    </row>
    <row r="94" spans="1:3" x14ac:dyDescent="0.2">
      <c r="A94" s="121">
        <v>193</v>
      </c>
      <c r="B94" s="117" t="s">
        <v>183</v>
      </c>
      <c r="C94" s="119">
        <v>2460.5</v>
      </c>
    </row>
    <row r="95" spans="1:3" x14ac:dyDescent="0.2">
      <c r="A95" s="116">
        <v>480</v>
      </c>
      <c r="B95" s="117" t="s">
        <v>184</v>
      </c>
      <c r="C95" s="119">
        <v>8682.0499999999993</v>
      </c>
    </row>
    <row r="96" spans="1:3" x14ac:dyDescent="0.2">
      <c r="A96" s="116">
        <v>440</v>
      </c>
      <c r="B96" s="117" t="s">
        <v>185</v>
      </c>
      <c r="C96" s="119">
        <v>24042.6</v>
      </c>
    </row>
    <row r="97" spans="1:3" x14ac:dyDescent="0.2">
      <c r="A97" s="116" t="s">
        <v>313</v>
      </c>
      <c r="B97" s="117" t="s">
        <v>186</v>
      </c>
      <c r="C97" s="119">
        <v>16274.449999999999</v>
      </c>
    </row>
    <row r="98" spans="1:3" x14ac:dyDescent="0.2">
      <c r="A98" s="116">
        <v>340</v>
      </c>
      <c r="B98" s="117" t="s">
        <v>187</v>
      </c>
      <c r="C98" s="119">
        <v>37645.65</v>
      </c>
    </row>
    <row r="99" spans="1:3" x14ac:dyDescent="0.2">
      <c r="A99" s="116" t="s">
        <v>314</v>
      </c>
      <c r="B99" s="117" t="s">
        <v>188</v>
      </c>
      <c r="C99" s="119">
        <v>19262.2</v>
      </c>
    </row>
    <row r="100" spans="1:3" x14ac:dyDescent="0.2">
      <c r="A100" s="116">
        <v>147</v>
      </c>
      <c r="B100" s="117" t="s">
        <v>189</v>
      </c>
      <c r="C100" s="119">
        <v>16872</v>
      </c>
    </row>
    <row r="101" spans="1:3" x14ac:dyDescent="0.2">
      <c r="A101" s="116" t="s">
        <v>315</v>
      </c>
      <c r="B101" s="117" t="s">
        <v>190</v>
      </c>
      <c r="C101" s="119">
        <v>12197.05</v>
      </c>
    </row>
    <row r="102" spans="1:3" x14ac:dyDescent="0.2">
      <c r="A102" s="116" t="s">
        <v>276</v>
      </c>
      <c r="B102" s="117" t="s">
        <v>191</v>
      </c>
      <c r="C102" s="119">
        <v>7592.4</v>
      </c>
    </row>
    <row r="103" spans="1:3" x14ac:dyDescent="0.2">
      <c r="A103" s="121">
        <v>155</v>
      </c>
      <c r="B103" s="117" t="s">
        <v>192</v>
      </c>
      <c r="C103" s="119">
        <v>81442.55</v>
      </c>
    </row>
    <row r="104" spans="1:3" x14ac:dyDescent="0.2">
      <c r="A104" s="116" t="s">
        <v>316</v>
      </c>
      <c r="B104" s="117" t="s">
        <v>193</v>
      </c>
      <c r="C104" s="119">
        <v>39121.949999999997</v>
      </c>
    </row>
    <row r="105" spans="1:3" x14ac:dyDescent="0.2">
      <c r="A105" s="116">
        <v>435</v>
      </c>
      <c r="B105" s="117" t="s">
        <v>194</v>
      </c>
      <c r="C105" s="119">
        <v>46925.25</v>
      </c>
    </row>
    <row r="106" spans="1:3" x14ac:dyDescent="0.2">
      <c r="A106" s="116" t="s">
        <v>317</v>
      </c>
      <c r="B106" s="117" t="s">
        <v>195</v>
      </c>
      <c r="C106" s="119">
        <v>26046.149999999998</v>
      </c>
    </row>
    <row r="107" spans="1:3" x14ac:dyDescent="0.2">
      <c r="A107" s="116" t="s">
        <v>277</v>
      </c>
      <c r="B107" s="117" t="s">
        <v>196</v>
      </c>
      <c r="C107" s="119">
        <v>17047.75</v>
      </c>
    </row>
    <row r="108" spans="1:3" x14ac:dyDescent="0.2">
      <c r="A108" s="116" t="s">
        <v>318</v>
      </c>
      <c r="B108" s="117" t="s">
        <v>197</v>
      </c>
      <c r="C108" s="119">
        <v>10896.5</v>
      </c>
    </row>
    <row r="109" spans="1:3" x14ac:dyDescent="0.2">
      <c r="A109" s="116">
        <v>620</v>
      </c>
      <c r="B109" s="117" t="s">
        <v>198</v>
      </c>
      <c r="C109" s="119">
        <v>23128.7</v>
      </c>
    </row>
    <row r="110" spans="1:3" x14ac:dyDescent="0.2">
      <c r="A110" s="116">
        <v>730</v>
      </c>
      <c r="B110" s="117" t="s">
        <v>199</v>
      </c>
      <c r="C110" s="119">
        <v>27487.3</v>
      </c>
    </row>
    <row r="111" spans="1:3" x14ac:dyDescent="0.2">
      <c r="A111" s="116">
        <v>201</v>
      </c>
      <c r="B111" s="117" t="s">
        <v>200</v>
      </c>
      <c r="C111" s="119">
        <v>12618.85</v>
      </c>
    </row>
    <row r="112" spans="1:3" x14ac:dyDescent="0.2">
      <c r="A112" s="116" t="s">
        <v>319</v>
      </c>
      <c r="B112" s="117" t="s">
        <v>201</v>
      </c>
      <c r="C112" s="119">
        <v>55958.799999999996</v>
      </c>
    </row>
    <row r="113" spans="1:3" x14ac:dyDescent="0.2">
      <c r="A113" s="116">
        <v>500</v>
      </c>
      <c r="B113" s="117" t="s">
        <v>202</v>
      </c>
      <c r="C113" s="119">
        <v>9139</v>
      </c>
    </row>
    <row r="114" spans="1:3" x14ac:dyDescent="0.2">
      <c r="A114" s="116">
        <v>128</v>
      </c>
      <c r="B114" s="117" t="s">
        <v>203</v>
      </c>
      <c r="C114" s="119">
        <v>15325.4</v>
      </c>
    </row>
    <row r="115" spans="1:3" x14ac:dyDescent="0.2">
      <c r="A115" s="116">
        <v>219</v>
      </c>
      <c r="B115" s="117" t="s">
        <v>204</v>
      </c>
      <c r="C115" s="119">
        <v>36591.15</v>
      </c>
    </row>
    <row r="116" spans="1:3" x14ac:dyDescent="0.2">
      <c r="A116" s="116" t="s">
        <v>320</v>
      </c>
      <c r="B116" s="117" t="s">
        <v>205</v>
      </c>
      <c r="C116" s="119">
        <v>14833.3</v>
      </c>
    </row>
    <row r="117" spans="1:3" x14ac:dyDescent="0.2">
      <c r="A117" s="116">
        <v>530</v>
      </c>
      <c r="B117" s="117" t="s">
        <v>206</v>
      </c>
      <c r="C117" s="119">
        <v>6854.25</v>
      </c>
    </row>
    <row r="118" spans="1:3" x14ac:dyDescent="0.2">
      <c r="A118" s="116">
        <v>560</v>
      </c>
      <c r="B118" s="117" t="s">
        <v>207</v>
      </c>
      <c r="C118" s="119">
        <v>16063.55</v>
      </c>
    </row>
    <row r="119" spans="1:3" x14ac:dyDescent="0.2">
      <c r="A119" s="116" t="s">
        <v>321</v>
      </c>
      <c r="B119" s="117" t="s">
        <v>208</v>
      </c>
      <c r="C119" s="119">
        <v>14833.3</v>
      </c>
    </row>
    <row r="120" spans="1:3" x14ac:dyDescent="0.2">
      <c r="A120" s="116" t="s">
        <v>322</v>
      </c>
      <c r="B120" s="117" t="s">
        <v>209</v>
      </c>
      <c r="C120" s="119">
        <v>20633.05</v>
      </c>
    </row>
    <row r="121" spans="1:3" x14ac:dyDescent="0.2">
      <c r="A121" s="116">
        <v>580</v>
      </c>
      <c r="B121" s="117" t="s">
        <v>210</v>
      </c>
      <c r="C121" s="119">
        <v>19719.149999999998</v>
      </c>
    </row>
    <row r="122" spans="1:3" x14ac:dyDescent="0.2">
      <c r="A122" s="116" t="s">
        <v>323</v>
      </c>
      <c r="B122" s="117" t="s">
        <v>211</v>
      </c>
      <c r="C122" s="119">
        <v>42812.7</v>
      </c>
    </row>
    <row r="123" spans="1:3" x14ac:dyDescent="0.2">
      <c r="A123" s="116" t="s">
        <v>324</v>
      </c>
      <c r="B123" s="117" t="s">
        <v>212</v>
      </c>
      <c r="C123" s="119">
        <v>11775.25</v>
      </c>
    </row>
    <row r="124" spans="1:3" x14ac:dyDescent="0.2">
      <c r="A124" s="116">
        <v>590</v>
      </c>
      <c r="B124" s="117" t="s">
        <v>213</v>
      </c>
      <c r="C124" s="119">
        <v>18383.45</v>
      </c>
    </row>
    <row r="125" spans="1:3" x14ac:dyDescent="0.2">
      <c r="A125" s="116">
        <v>610</v>
      </c>
      <c r="B125" s="117" t="s">
        <v>214</v>
      </c>
      <c r="C125" s="119">
        <v>26467.95</v>
      </c>
    </row>
    <row r="126" spans="1:3" x14ac:dyDescent="0.2">
      <c r="A126" s="116">
        <v>103</v>
      </c>
      <c r="B126" s="117" t="s">
        <v>215</v>
      </c>
      <c r="C126" s="119">
        <v>14973.9</v>
      </c>
    </row>
    <row r="127" spans="1:3" x14ac:dyDescent="0.2">
      <c r="A127" s="116" t="s">
        <v>325</v>
      </c>
      <c r="B127" s="117" t="s">
        <v>216</v>
      </c>
      <c r="C127" s="119">
        <v>16450.2</v>
      </c>
    </row>
    <row r="128" spans="1:3" x14ac:dyDescent="0.2">
      <c r="A128" s="116" t="s">
        <v>326</v>
      </c>
      <c r="B128" s="117" t="s">
        <v>217</v>
      </c>
      <c r="C128" s="119">
        <v>2284.75</v>
      </c>
    </row>
    <row r="129" spans="1:3" x14ac:dyDescent="0.2">
      <c r="A129" s="116" t="s">
        <v>327</v>
      </c>
      <c r="B129" s="117" t="s">
        <v>218</v>
      </c>
      <c r="C129" s="119">
        <v>45343.5</v>
      </c>
    </row>
    <row r="130" spans="1:3" x14ac:dyDescent="0.2">
      <c r="A130" s="121">
        <v>915</v>
      </c>
      <c r="B130" s="117" t="s">
        <v>219</v>
      </c>
      <c r="C130" s="119">
        <v>913.9</v>
      </c>
    </row>
    <row r="131" spans="1:3" x14ac:dyDescent="0.2">
      <c r="A131" s="116" t="s">
        <v>328</v>
      </c>
      <c r="B131" s="117" t="s">
        <v>220</v>
      </c>
      <c r="C131" s="119">
        <v>19402.8</v>
      </c>
    </row>
    <row r="132" spans="1:3" x14ac:dyDescent="0.2">
      <c r="A132" s="116" t="s">
        <v>329</v>
      </c>
      <c r="B132" s="117" t="s">
        <v>221</v>
      </c>
      <c r="C132" s="119">
        <v>15641.75</v>
      </c>
    </row>
    <row r="133" spans="1:3" x14ac:dyDescent="0.2">
      <c r="A133" s="116">
        <v>211</v>
      </c>
      <c r="B133" s="117" t="s">
        <v>222</v>
      </c>
      <c r="C133" s="119">
        <v>27276.399999999998</v>
      </c>
    </row>
    <row r="134" spans="1:3" x14ac:dyDescent="0.2">
      <c r="A134" s="116">
        <v>144</v>
      </c>
      <c r="B134" s="117" t="s">
        <v>223</v>
      </c>
      <c r="C134" s="119">
        <v>28506.649999999998</v>
      </c>
    </row>
    <row r="135" spans="1:3" x14ac:dyDescent="0.2">
      <c r="A135" s="116" t="s">
        <v>330</v>
      </c>
      <c r="B135" s="117" t="s">
        <v>224</v>
      </c>
      <c r="C135" s="119">
        <v>37962</v>
      </c>
    </row>
    <row r="136" spans="1:3" x14ac:dyDescent="0.2">
      <c r="A136" s="124">
        <v>104</v>
      </c>
      <c r="B136" s="117" t="s">
        <v>225</v>
      </c>
      <c r="C136" s="119">
        <v>14376.349999999999</v>
      </c>
    </row>
    <row r="137" spans="1:3" x14ac:dyDescent="0.2">
      <c r="A137" s="116" t="s">
        <v>331</v>
      </c>
      <c r="B137" s="117" t="s">
        <v>226</v>
      </c>
      <c r="C137" s="119">
        <v>25448.6</v>
      </c>
    </row>
    <row r="138" spans="1:3" x14ac:dyDescent="0.2">
      <c r="A138" s="116" t="s">
        <v>332</v>
      </c>
      <c r="B138" s="117" t="s">
        <v>227</v>
      </c>
      <c r="C138" s="119">
        <v>28998.75</v>
      </c>
    </row>
    <row r="139" spans="1:3" x14ac:dyDescent="0.2">
      <c r="A139" s="116" t="s">
        <v>302</v>
      </c>
      <c r="B139" s="117" t="s">
        <v>228</v>
      </c>
      <c r="C139" s="119">
        <v>31635</v>
      </c>
    </row>
    <row r="140" spans="1:3" x14ac:dyDescent="0.2">
      <c r="A140" s="116" t="s">
        <v>333</v>
      </c>
      <c r="B140" s="117" t="s">
        <v>229</v>
      </c>
      <c r="C140" s="119">
        <v>4780.3999999999996</v>
      </c>
    </row>
    <row r="141" spans="1:3" x14ac:dyDescent="0.2">
      <c r="A141" s="124" t="s">
        <v>334</v>
      </c>
      <c r="B141" s="117" t="s">
        <v>230</v>
      </c>
      <c r="C141" s="119">
        <v>9033.5499999999993</v>
      </c>
    </row>
    <row r="142" spans="1:3" x14ac:dyDescent="0.2">
      <c r="A142" s="124" t="s">
        <v>335</v>
      </c>
      <c r="B142" s="117" t="s">
        <v>231</v>
      </c>
      <c r="C142" s="119">
        <v>18242.849999999999</v>
      </c>
    </row>
    <row r="143" spans="1:3" x14ac:dyDescent="0.2">
      <c r="A143" s="124">
        <v>116</v>
      </c>
      <c r="B143" s="117" t="s">
        <v>232</v>
      </c>
      <c r="C143" s="119">
        <v>15395.699999999999</v>
      </c>
    </row>
    <row r="144" spans="1:3" x14ac:dyDescent="0.2">
      <c r="A144" s="124" t="s">
        <v>336</v>
      </c>
      <c r="B144" s="117" t="s">
        <v>278</v>
      </c>
      <c r="C144" s="119">
        <v>23902</v>
      </c>
    </row>
    <row r="145" spans="1:3" x14ac:dyDescent="0.2">
      <c r="A145" s="124">
        <v>710</v>
      </c>
      <c r="B145" s="117" t="s">
        <v>233</v>
      </c>
      <c r="C145" s="119">
        <v>23269.3</v>
      </c>
    </row>
    <row r="146" spans="1:3" x14ac:dyDescent="0.2">
      <c r="A146" s="124" t="s">
        <v>337</v>
      </c>
      <c r="B146" s="117" t="s">
        <v>234</v>
      </c>
      <c r="C146" s="119">
        <v>46714.35</v>
      </c>
    </row>
    <row r="147" spans="1:3" x14ac:dyDescent="0.2">
      <c r="A147" s="124">
        <v>182</v>
      </c>
      <c r="B147" s="117" t="s">
        <v>235</v>
      </c>
      <c r="C147" s="119">
        <v>11283.15</v>
      </c>
    </row>
    <row r="148" spans="1:3" x14ac:dyDescent="0.2">
      <c r="A148" s="124">
        <v>109</v>
      </c>
      <c r="B148" s="117" t="s">
        <v>236</v>
      </c>
      <c r="C148" s="119">
        <v>23023.25</v>
      </c>
    </row>
    <row r="149" spans="1:3" x14ac:dyDescent="0.2">
      <c r="A149" s="124" t="s">
        <v>338</v>
      </c>
      <c r="B149" s="117" t="s">
        <v>237</v>
      </c>
      <c r="C149" s="119">
        <v>18981</v>
      </c>
    </row>
    <row r="150" spans="1:3" x14ac:dyDescent="0.2">
      <c r="A150" s="125" t="s">
        <v>339</v>
      </c>
      <c r="B150" s="117" t="s">
        <v>238</v>
      </c>
      <c r="C150" s="119">
        <v>16028.4</v>
      </c>
    </row>
    <row r="151" spans="1:3" x14ac:dyDescent="0.2">
      <c r="A151" s="124">
        <v>117</v>
      </c>
      <c r="B151" s="117" t="s">
        <v>239</v>
      </c>
      <c r="C151" s="119">
        <v>17118.05</v>
      </c>
    </row>
    <row r="152" spans="1:3" x14ac:dyDescent="0.2">
      <c r="A152" s="124">
        <v>374</v>
      </c>
      <c r="B152" s="117" t="s">
        <v>240</v>
      </c>
      <c r="C152" s="119">
        <v>11775.25</v>
      </c>
    </row>
    <row r="153" spans="1:3" x14ac:dyDescent="0.2">
      <c r="A153" s="125" t="s">
        <v>340</v>
      </c>
      <c r="B153" s="126" t="s">
        <v>241</v>
      </c>
      <c r="C153" s="119">
        <v>13392.15</v>
      </c>
    </row>
    <row r="154" spans="1:3" x14ac:dyDescent="0.2">
      <c r="A154" s="127">
        <v>917</v>
      </c>
      <c r="B154" s="128" t="s">
        <v>242</v>
      </c>
      <c r="C154" s="119">
        <v>2530.7999999999997</v>
      </c>
    </row>
    <row r="155" spans="1:3" x14ac:dyDescent="0.2">
      <c r="A155" s="103"/>
      <c r="B155" s="104"/>
      <c r="C155" s="106"/>
    </row>
    <row r="156" spans="1:3" x14ac:dyDescent="0.2">
      <c r="A156" s="103"/>
      <c r="B156" s="104"/>
      <c r="C156" s="106"/>
    </row>
    <row r="157" spans="1:3" x14ac:dyDescent="0.2">
      <c r="A157" s="103"/>
      <c r="B157" s="104"/>
      <c r="C157" s="106"/>
    </row>
    <row r="158" spans="1:3" x14ac:dyDescent="0.2">
      <c r="A158" s="108"/>
      <c r="B158" s="105"/>
      <c r="C158" s="106"/>
    </row>
    <row r="159" spans="1:3" x14ac:dyDescent="0.2">
      <c r="A159" s="108"/>
      <c r="B159" s="104"/>
      <c r="C159" s="106"/>
    </row>
    <row r="160" spans="1:3" x14ac:dyDescent="0.2">
      <c r="A160" s="108"/>
      <c r="B160" s="104"/>
      <c r="C160" s="106"/>
    </row>
    <row r="161" spans="2:2" x14ac:dyDescent="0.2">
      <c r="B161" s="68"/>
    </row>
    <row r="162" spans="2:2" x14ac:dyDescent="0.2">
      <c r="B162" s="68"/>
    </row>
  </sheetData>
  <sheetProtection algorithmName="SHA-512" hashValue="ujvYR2UXNQ7DIjuCnqTpDregYsf8NJN+P/Y/6FdNlvpqJRTt+b7cCnCJsVGIcoQAGK5oZ2PtHKsUoJZarr4xHA==" saltValue="HxXTYhyHIHdhwGyZTjENpQ==" spinCount="100000" sheet="1" objects="1" scenarios="1"/>
  <mergeCells count="1">
    <mergeCell ref="A3:C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Allocation Worksheet</vt:lpstr>
      <vt:lpstr>Program Report</vt:lpstr>
      <vt:lpstr>Loc Allocation</vt:lpstr>
      <vt:lpstr>'Allocation Worksheet'!Print_Area</vt:lpstr>
      <vt:lpstr>Instructions!Print_Area</vt:lpstr>
      <vt:lpstr>'Allocation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jcp</dc:creator>
  <cp:lastModifiedBy>Moore, Karen E</cp:lastModifiedBy>
  <cp:lastPrinted>2020-01-16T15:18:03Z</cp:lastPrinted>
  <dcterms:created xsi:type="dcterms:W3CDTF">2001-10-19T20:23:28Z</dcterms:created>
  <dcterms:modified xsi:type="dcterms:W3CDTF">2020-01-16T15:18:08Z</dcterms:modified>
</cp:coreProperties>
</file>