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Y:\Org Charts\Org Chart Change Form\"/>
    </mc:Choice>
  </mc:AlternateContent>
  <xr:revisionPtr revIDLastSave="0" documentId="13_ncr:1_{40C9A1EF-D25F-4F12-ACE9-6148D74D3AEB}" xr6:coauthVersionLast="46" xr6:coauthVersionMax="46" xr10:uidLastSave="{00000000-0000-0000-0000-000000000000}"/>
  <workbookProtection workbookAlgorithmName="SHA-512" workbookHashValue="v4zw2VFmdUNvv+2boI9we4OI66tEawADHIFRJ5Souu6x/t8qNxMZnzimnVakM5bhKVwHWJilQjsVmGu6WVa6rQ==" workbookSaltValue="t2Y2sFIl395TLrN+MRZsdg==" workbookSpinCount="100000" lockStructure="1"/>
  <bookViews>
    <workbookView xWindow="12000" yWindow="-16590" windowWidth="29040" windowHeight="15225" tabRatio="919" firstSheet="1" activeTab="1" xr2:uid="{00000000-000D-0000-FFFF-FFFF00000000}"/>
  </bookViews>
  <sheets>
    <sheet name="21-22 Fringes" sheetId="3" state="hidden" r:id="rId1"/>
    <sheet name="EXAMPLE GENERAL FUND" sheetId="15" r:id="rId2"/>
    <sheet name="GENERAL FUND" sheetId="16" r:id="rId3"/>
    <sheet name="EXAMPLE GRANTS" sheetId="17" r:id="rId4"/>
    <sheet name="GRANTS" sheetId="18" r:id="rId5"/>
    <sheet name="EXAMPLE SPLIT-FUNDED" sheetId="24" r:id="rId6"/>
    <sheet name="SPLIT-FUNDED" sheetId="20" r:id="rId7"/>
    <sheet name="EXAMPLE CHANGE # DAYS" sheetId="22" r:id="rId8"/>
    <sheet name="CHANGE # OF DAYS" sheetId="23" r:id="rId9"/>
  </sheets>
  <externalReferences>
    <externalReference r:id="rId10"/>
  </externalReferences>
  <definedNames>
    <definedName name="_xlnm.Print_Area" localSheetId="0">'21-22 Fringes'!$A$1:$F$25</definedName>
    <definedName name="_xlnm.Print_Area" localSheetId="8">'CHANGE # OF DAYS'!$A$1:$O$37</definedName>
    <definedName name="_xlnm.Print_Area" localSheetId="7">'EXAMPLE CHANGE # DAYS'!$A$1:$O$44</definedName>
    <definedName name="_xlnm.Print_Area" localSheetId="1">'EXAMPLE GENERAL FUND'!$A$1:$J$33</definedName>
    <definedName name="_xlnm.Print_Area" localSheetId="3">'EXAMPLE GRANTS'!$A$1:$J$33</definedName>
    <definedName name="_xlnm.Print_Area" localSheetId="5">'EXAMPLE SPLIT-FUNDED'!$A$1:$L$29</definedName>
    <definedName name="_xlnm.Print_Area" localSheetId="2">'GENERAL FUND'!$A$1:$J$39</definedName>
    <definedName name="_xlnm.Print_Area" localSheetId="4">GRANTS!$A$1:$J$39</definedName>
    <definedName name="_xlnm.Print_Area" localSheetId="6">'SPLIT-FUNDED'!$A$1:$L$33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3" l="1"/>
  <c r="D22" i="3"/>
  <c r="C22" i="3"/>
  <c r="D21" i="3"/>
  <c r="C21" i="3"/>
  <c r="D20" i="3"/>
  <c r="C20" i="3"/>
  <c r="D19" i="3"/>
  <c r="C19" i="3"/>
  <c r="D18" i="3"/>
  <c r="C18" i="3"/>
  <c r="E17" i="3"/>
  <c r="D17" i="3"/>
  <c r="C17" i="3"/>
  <c r="D12" i="3"/>
  <c r="C12" i="3"/>
  <c r="D11" i="3"/>
  <c r="C11" i="3"/>
  <c r="D10" i="3"/>
  <c r="C10" i="3"/>
  <c r="D9" i="3"/>
  <c r="C9" i="3"/>
  <c r="D8" i="3"/>
  <c r="C8" i="3"/>
  <c r="L26" i="20" l="1"/>
  <c r="K26" i="20"/>
  <c r="L25" i="20"/>
  <c r="K25" i="20"/>
  <c r="L24" i="20"/>
  <c r="K24" i="20"/>
  <c r="L23" i="20"/>
  <c r="K23" i="20"/>
  <c r="L22" i="20"/>
  <c r="K22" i="20"/>
  <c r="L21" i="20"/>
  <c r="K21" i="20"/>
  <c r="L16" i="20"/>
  <c r="K16" i="20"/>
  <c r="L15" i="20"/>
  <c r="K15" i="20"/>
  <c r="L14" i="20"/>
  <c r="K14" i="20"/>
  <c r="L13" i="20"/>
  <c r="K13" i="20"/>
  <c r="L12" i="20"/>
  <c r="K12" i="20"/>
  <c r="L11" i="20"/>
  <c r="K11" i="20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2" i="24" l="1"/>
  <c r="I13" i="17"/>
  <c r="I13" i="15"/>
  <c r="O27" i="23"/>
  <c r="N27" i="23"/>
  <c r="L27" i="23"/>
  <c r="K27" i="23"/>
  <c r="O15" i="23"/>
  <c r="N15" i="23"/>
  <c r="L15" i="23"/>
  <c r="K15" i="23"/>
  <c r="M9" i="23"/>
  <c r="M10" i="23"/>
  <c r="M26" i="23"/>
  <c r="M25" i="23"/>
  <c r="M24" i="23"/>
  <c r="M23" i="23"/>
  <c r="M22" i="23"/>
  <c r="M21" i="23"/>
  <c r="D33" i="23" l="1"/>
  <c r="G33" i="23"/>
  <c r="D32" i="23"/>
  <c r="G32" i="23"/>
  <c r="M27" i="23"/>
  <c r="G34" i="23" s="1"/>
  <c r="B31" i="20"/>
  <c r="B30" i="20"/>
  <c r="L28" i="24"/>
  <c r="K28" i="24"/>
  <c r="L27" i="24"/>
  <c r="K27" i="24"/>
  <c r="L26" i="24"/>
  <c r="K26" i="24"/>
  <c r="L25" i="24"/>
  <c r="K25" i="24"/>
  <c r="L24" i="24"/>
  <c r="K24" i="24"/>
  <c r="L23" i="24"/>
  <c r="K23" i="24"/>
  <c r="L22" i="24"/>
  <c r="K22" i="24" s="1"/>
  <c r="L21" i="24"/>
  <c r="K21" i="24" s="1"/>
  <c r="L20" i="24"/>
  <c r="L16" i="24"/>
  <c r="K16" i="24"/>
  <c r="L15" i="24"/>
  <c r="K15" i="24"/>
  <c r="L14" i="24"/>
  <c r="K14" i="24"/>
  <c r="L13" i="24"/>
  <c r="K13" i="24"/>
  <c r="L12" i="24"/>
  <c r="K12" i="24"/>
  <c r="L11" i="24"/>
  <c r="K11" i="24" s="1"/>
  <c r="L10" i="24"/>
  <c r="L17" i="24" s="1"/>
  <c r="B36" i="18"/>
  <c r="J11" i="18"/>
  <c r="G35" i="23" l="1"/>
  <c r="K10" i="24"/>
  <c r="L29" i="24"/>
  <c r="K20" i="24"/>
  <c r="K29" i="24" s="1"/>
  <c r="K17" i="24" l="1"/>
  <c r="M14" i="23" l="1"/>
  <c r="M13" i="23"/>
  <c r="M12" i="23"/>
  <c r="M11" i="23"/>
  <c r="M30" i="22"/>
  <c r="M29" i="22"/>
  <c r="M28" i="22"/>
  <c r="M27" i="22"/>
  <c r="M26" i="22"/>
  <c r="M25" i="22"/>
  <c r="M24" i="22"/>
  <c r="M23" i="22"/>
  <c r="M16" i="22"/>
  <c r="M15" i="22"/>
  <c r="M14" i="22"/>
  <c r="M13" i="22"/>
  <c r="M12" i="22"/>
  <c r="M11" i="22"/>
  <c r="M10" i="22"/>
  <c r="M9" i="22"/>
  <c r="N17" i="22"/>
  <c r="O17" i="22"/>
  <c r="M15" i="23" l="1"/>
  <c r="D34" i="23" s="1"/>
  <c r="D35" i="23" s="1"/>
  <c r="C35" i="23" s="1"/>
  <c r="E35" i="23"/>
  <c r="O31" i="22"/>
  <c r="N31" i="22"/>
  <c r="L31" i="22"/>
  <c r="K31" i="22"/>
  <c r="L17" i="22"/>
  <c r="K17" i="22"/>
  <c r="M31" i="22" l="1"/>
  <c r="M17" i="22"/>
  <c r="L10" i="20"/>
  <c r="K10" i="20" s="1"/>
  <c r="C36" i="18" l="1"/>
  <c r="J12" i="15"/>
  <c r="J12" i="17"/>
  <c r="J11" i="15" l="1"/>
  <c r="J13" i="15"/>
  <c r="J11" i="17"/>
  <c r="B33" i="20" l="1"/>
  <c r="A33" i="20" s="1"/>
  <c r="L27" i="20"/>
  <c r="L20" i="20"/>
  <c r="K20" i="20" s="1"/>
  <c r="C30" i="20" l="1"/>
  <c r="K27" i="20"/>
  <c r="L17" i="20"/>
  <c r="C31" i="20"/>
  <c r="K17" i="20"/>
  <c r="C33" i="20" l="1"/>
  <c r="C32" i="20" s="1"/>
  <c r="B37" i="18"/>
  <c r="B39" i="18" s="1"/>
  <c r="A39" i="18" s="1"/>
  <c r="I32" i="18"/>
  <c r="J32" i="18"/>
  <c r="C38" i="18" l="1"/>
  <c r="C37" i="18"/>
  <c r="C39" i="18" s="1"/>
  <c r="I32" i="17" l="1"/>
  <c r="J13" i="17"/>
  <c r="B37" i="16"/>
  <c r="B36" i="16"/>
  <c r="I32" i="16"/>
  <c r="J11" i="16"/>
  <c r="C36" i="16" s="1"/>
  <c r="B39" i="16" l="1"/>
  <c r="J32" i="17"/>
  <c r="J32" i="16"/>
  <c r="C39" i="16" s="1"/>
  <c r="I32" i="15"/>
  <c r="C37" i="16" l="1"/>
  <c r="D39" i="16" s="1"/>
  <c r="J32" i="15"/>
</calcChain>
</file>

<file path=xl/sharedStrings.xml><?xml version="1.0" encoding="utf-8"?>
<sst xmlns="http://schemas.openxmlformats.org/spreadsheetml/2006/main" count="426" uniqueCount="122">
  <si>
    <t>BUDGET/PERSONNEL ORGANIZATIONAL CHANGES</t>
  </si>
  <si>
    <t>PROPOSED ORGANIZATIONAL CHANGES</t>
  </si>
  <si>
    <t># OF POSITIONS</t>
  </si>
  <si>
    <t>SUMMARY: POSITIONS ADDED AND DELETED</t>
  </si>
  <si>
    <t>Positions Added</t>
  </si>
  <si>
    <t>Positions Deleted</t>
  </si>
  <si>
    <t>Tot Pos Add/Del</t>
  </si>
  <si>
    <t>ACCOUNT CODE</t>
  </si>
  <si>
    <t xml:space="preserve">ESTIMATED  TOTAL PERCENTAGE RATES FOR FRINGE BENEFITS </t>
  </si>
  <si>
    <t>FEDERAL</t>
  </si>
  <si>
    <t>NON-FEDERAL</t>
  </si>
  <si>
    <t xml:space="preserve"> Avg Salary Classroom Tchr</t>
  </si>
  <si>
    <t xml:space="preserve">CERTIFIED </t>
  </si>
  <si>
    <t>FULL-TIME</t>
  </si>
  <si>
    <t>CERTIFIED</t>
  </si>
  <si>
    <t>PART-TIME</t>
  </si>
  <si>
    <t>STIPENDS</t>
  </si>
  <si>
    <t>SUBSTITUTE</t>
  </si>
  <si>
    <t>EXTENDED DAY</t>
  </si>
  <si>
    <t>CLASSIFIED</t>
  </si>
  <si>
    <t>CLASSIFIED W/KTRS</t>
  </si>
  <si>
    <t xml:space="preserve"> </t>
  </si>
  <si>
    <t xml:space="preserve">Department/Cost Center  </t>
  </si>
  <si>
    <t xml:space="preserve">Submitted By  </t>
  </si>
  <si>
    <t>Date</t>
  </si>
  <si>
    <t>POSITION TITLE</t>
  </si>
  <si>
    <t>GENERAL FUND</t>
  </si>
  <si>
    <t>FUNDING SOURCE</t>
  </si>
  <si>
    <t>A</t>
  </si>
  <si>
    <t>B</t>
  </si>
  <si>
    <t>ADD</t>
  </si>
  <si>
    <r>
      <t>Position #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(If new, enter "new")</t>
    </r>
  </si>
  <si>
    <t>NEW</t>
  </si>
  <si>
    <r>
      <t xml:space="preserve">PROPOSED CHANGES - </t>
    </r>
    <r>
      <rPr>
        <b/>
        <sz val="12"/>
        <color rgb="FF0000FF"/>
        <rFont val="Calibri"/>
        <family val="2"/>
        <scheme val="minor"/>
      </rPr>
      <t>FOR POSITIONS FUNDED 100% IN GENERAL FUND</t>
    </r>
  </si>
  <si>
    <r>
      <t>JOB TYPE -</t>
    </r>
    <r>
      <rPr>
        <b/>
        <sz val="10"/>
        <color rgb="FF00B050"/>
        <rFont val="Calibri"/>
        <family val="2"/>
        <scheme val="minor"/>
      </rPr>
      <t>CERTIFIED 'A'</t>
    </r>
    <r>
      <rPr>
        <b/>
        <sz val="10"/>
        <rFont val="Calibri"/>
        <family val="2"/>
        <scheme val="minor"/>
      </rPr>
      <t xml:space="preserve">  </t>
    </r>
    <r>
      <rPr>
        <b/>
        <sz val="10"/>
        <color theme="8" tint="-0.499984740745262"/>
        <rFont val="Calibri"/>
        <family val="2"/>
        <scheme val="minor"/>
      </rPr>
      <t>CLASSIFIED 'B'</t>
    </r>
    <r>
      <rPr>
        <b/>
        <sz val="10"/>
        <rFont val="Calibri"/>
        <family val="2"/>
        <scheme val="minor"/>
      </rPr>
      <t xml:space="preserve">  </t>
    </r>
    <r>
      <rPr>
        <b/>
        <sz val="10"/>
        <color theme="5" tint="-0.249977111117893"/>
        <rFont val="Calibri"/>
        <family val="2"/>
        <scheme val="minor"/>
      </rPr>
      <t>CLASSIFIED W/KTRS        'C'</t>
    </r>
  </si>
  <si>
    <t>DELETE</t>
  </si>
  <si>
    <t>POSITION -'ADD' or 'DELETE'</t>
  </si>
  <si>
    <t>VACANT</t>
  </si>
  <si>
    <r>
      <t xml:space="preserve">EMPLOYEE NAME </t>
    </r>
    <r>
      <rPr>
        <sz val="9"/>
        <rFont val="Calibri"/>
        <family val="2"/>
        <scheme val="minor"/>
      </rPr>
      <t>(Enter "vacant" if deleting pos, Enter "new hire" if adding a pos)</t>
    </r>
  </si>
  <si>
    <t># POSITIONS ADD/DEL</t>
  </si>
  <si>
    <t>SALARY &amp; FRINGES</t>
  </si>
  <si>
    <r>
      <rPr>
        <b/>
        <sz val="10"/>
        <rFont val="Calibri"/>
        <family val="2"/>
        <scheme val="minor"/>
      </rPr>
      <t>FRINGES</t>
    </r>
    <r>
      <rPr>
        <sz val="10"/>
        <rFont val="Calibri"/>
        <family val="2"/>
        <scheme val="minor"/>
      </rPr>
      <t xml:space="preserve">           </t>
    </r>
    <r>
      <rPr>
        <sz val="9"/>
        <rFont val="Calibri"/>
        <family val="2"/>
        <scheme val="minor"/>
      </rPr>
      <t xml:space="preserve">         </t>
    </r>
    <r>
      <rPr>
        <sz val="8"/>
        <rFont val="Calibri"/>
        <family val="2"/>
        <scheme val="minor"/>
      </rPr>
      <t xml:space="preserve"> (If cell is blank or "0", check for errors/missing info)          </t>
    </r>
  </si>
  <si>
    <t>Add/Delete Positions</t>
  </si>
  <si>
    <t>General Fund Only</t>
  </si>
  <si>
    <t>CLERK III</t>
  </si>
  <si>
    <t>C</t>
  </si>
  <si>
    <t>INSTRUCTOR III</t>
  </si>
  <si>
    <t>RESOURCE TEACHER</t>
  </si>
  <si>
    <t>ABC1XXX</t>
  </si>
  <si>
    <t>Grants Only</t>
  </si>
  <si>
    <r>
      <t xml:space="preserve">PROPOSED CHANGES - </t>
    </r>
    <r>
      <rPr>
        <b/>
        <sz val="12"/>
        <color rgb="FF0000FF"/>
        <rFont val="Calibri"/>
        <family val="2"/>
        <scheme val="minor"/>
      </rPr>
      <t>FOR POSITIONS FUNDED 100% IN A GRANT</t>
    </r>
  </si>
  <si>
    <t>ABC2XXX</t>
  </si>
  <si>
    <t>YES</t>
  </si>
  <si>
    <t>NO</t>
  </si>
  <si>
    <t xml:space="preserve"> IS FUNDING SOURCE  FEDERAL                   ('Yes'  or  'No')</t>
  </si>
  <si>
    <t>NEW HIRE</t>
  </si>
  <si>
    <t>Split-funded</t>
  </si>
  <si>
    <t>Grant %</t>
  </si>
  <si>
    <t>General Fund %</t>
  </si>
  <si>
    <t>GRANT ACCT CODE</t>
  </si>
  <si>
    <t>GF ACCT CODE</t>
  </si>
  <si>
    <r>
      <rPr>
        <b/>
        <sz val="10"/>
        <rFont val="Calibri"/>
        <family val="2"/>
        <scheme val="minor"/>
      </rPr>
      <t>GF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FRINGES</t>
    </r>
    <r>
      <rPr>
        <sz val="10"/>
        <rFont val="Calibri"/>
        <family val="2"/>
        <scheme val="minor"/>
      </rPr>
      <t xml:space="preserve">           </t>
    </r>
    <r>
      <rPr>
        <sz val="9"/>
        <rFont val="Calibri"/>
        <family val="2"/>
        <scheme val="minor"/>
      </rPr>
      <t xml:space="preserve">         </t>
    </r>
    <r>
      <rPr>
        <sz val="8"/>
        <rFont val="Calibri"/>
        <family val="2"/>
        <scheme val="minor"/>
      </rPr>
      <t xml:space="preserve"> (If cell is blank or "0", check for errors/missing info)          </t>
    </r>
  </si>
  <si>
    <r>
      <rPr>
        <b/>
        <sz val="10"/>
        <rFont val="Calibri"/>
        <family val="2"/>
        <scheme val="minor"/>
      </rPr>
      <t>GRANT FRINGES</t>
    </r>
    <r>
      <rPr>
        <sz val="10"/>
        <rFont val="Calibri"/>
        <family val="2"/>
        <scheme val="minor"/>
      </rPr>
      <t xml:space="preserve">           </t>
    </r>
    <r>
      <rPr>
        <sz val="9"/>
        <rFont val="Calibri"/>
        <family val="2"/>
        <scheme val="minor"/>
      </rPr>
      <t xml:space="preserve">         </t>
    </r>
    <r>
      <rPr>
        <sz val="8"/>
        <rFont val="Calibri"/>
        <family val="2"/>
        <scheme val="minor"/>
      </rPr>
      <t xml:space="preserve"> (If cell is blank or "0", check for errors/missing info)          </t>
    </r>
  </si>
  <si>
    <r>
      <t xml:space="preserve">PROPOSED CHANGES - </t>
    </r>
    <r>
      <rPr>
        <b/>
        <sz val="12"/>
        <color rgb="FF0000FF"/>
        <rFont val="Calibri"/>
        <family val="2"/>
        <scheme val="minor"/>
      </rPr>
      <t>SPLIT-FUNDED GENERAL FUND PORTION</t>
    </r>
  </si>
  <si>
    <r>
      <t xml:space="preserve">PROPOSED CHANGES - </t>
    </r>
    <r>
      <rPr>
        <b/>
        <sz val="12"/>
        <color rgb="FF0000FF"/>
        <rFont val="Calibri"/>
        <family val="2"/>
        <scheme val="minor"/>
      </rPr>
      <t>SPLIT-FUNDED GRANT PORTION</t>
    </r>
  </si>
  <si>
    <t>IS GRANT FUNDING SOURCE FEDERAL ('Yes' or 'No')</t>
  </si>
  <si>
    <t>GF SALARY</t>
  </si>
  <si>
    <t>AE15428-013082-028X</t>
  </si>
  <si>
    <t>Avg Salaries</t>
  </si>
  <si>
    <t>Changes to # of days</t>
  </si>
  <si>
    <r>
      <t>EMPLOYEE NAME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(Enter "vacant" if applicable)</t>
    </r>
  </si>
  <si>
    <t>FUNDING SOURCE - 'GENERAL FUND' or 'GRANT'</t>
  </si>
  <si>
    <t>Account Code</t>
  </si>
  <si>
    <t># of Positions</t>
  </si>
  <si>
    <t>SUMMARY: # DAYS CHANGED</t>
  </si>
  <si>
    <r>
      <rPr>
        <b/>
        <sz val="10"/>
        <rFont val="Calibri"/>
        <family val="2"/>
        <scheme val="minor"/>
      </rPr>
      <t>FRINGES</t>
    </r>
    <r>
      <rPr>
        <sz val="10"/>
        <rFont val="Calibri"/>
        <family val="2"/>
        <scheme val="minor"/>
      </rPr>
      <t xml:space="preserve">           </t>
    </r>
    <r>
      <rPr>
        <sz val="9"/>
        <rFont val="Calibri"/>
        <family val="2"/>
        <scheme val="minor"/>
      </rPr>
      <t xml:space="preserve">          (If cell is blank or "0", check for errors/missing info)        </t>
    </r>
    <r>
      <rPr>
        <sz val="10"/>
        <rFont val="Calibri"/>
        <family val="2"/>
        <scheme val="minor"/>
      </rPr>
      <t xml:space="preserve">  </t>
    </r>
  </si>
  <si>
    <r>
      <t xml:space="preserve">CHANGES TO NUMBER OF DAYS ONLY FOR </t>
    </r>
    <r>
      <rPr>
        <b/>
        <sz val="12"/>
        <color rgb="FFFF0000"/>
        <rFont val="Calibri"/>
        <family val="2"/>
        <scheme val="minor"/>
      </rPr>
      <t>NON</t>
    </r>
    <r>
      <rPr>
        <b/>
        <sz val="12"/>
        <rFont val="Calibri"/>
        <family val="2"/>
        <scheme val="minor"/>
      </rPr>
      <t>-VACANT POSITIONS</t>
    </r>
  </si>
  <si>
    <r>
      <t xml:space="preserve">CHANGES TO NUMBER OF DAYS ONLY FOR </t>
    </r>
    <r>
      <rPr>
        <b/>
        <sz val="13"/>
        <color rgb="FFFF0000"/>
        <rFont val="Calibri"/>
        <family val="2"/>
        <scheme val="minor"/>
      </rPr>
      <t>VACANT</t>
    </r>
    <r>
      <rPr>
        <b/>
        <sz val="12"/>
        <rFont val="Calibri"/>
        <family val="2"/>
        <scheme val="minor"/>
      </rPr>
      <t xml:space="preserve"> POSITIONS</t>
    </r>
  </si>
  <si>
    <t>Career Dev Asst</t>
  </si>
  <si>
    <t>Clerk I</t>
  </si>
  <si>
    <t>CE11507-013014</t>
  </si>
  <si>
    <t>Current # of Days</t>
  </si>
  <si>
    <t>Proposed # of Days</t>
  </si>
  <si>
    <t>IS FUNDING SOURCE FEDERAL 'YES' OR 'NO'</t>
  </si>
  <si>
    <r>
      <t>JOB TYPE -</t>
    </r>
    <r>
      <rPr>
        <b/>
        <sz val="10"/>
        <color theme="9" tint="-0.249977111117893"/>
        <rFont val="Calibri"/>
        <family val="2"/>
        <scheme val="minor"/>
      </rPr>
      <t xml:space="preserve">CERTIFIED       'A'  </t>
    </r>
    <r>
      <rPr>
        <b/>
        <sz val="10"/>
        <color theme="8" tint="-0.499984740745262"/>
        <rFont val="Calibri"/>
        <family val="2"/>
        <scheme val="minor"/>
      </rPr>
      <t>CLASSIFIED 'B'</t>
    </r>
    <r>
      <rPr>
        <b/>
        <sz val="10"/>
        <rFont val="Calibri"/>
        <family val="2"/>
        <scheme val="minor"/>
      </rPr>
      <t xml:space="preserve">  </t>
    </r>
    <r>
      <rPr>
        <b/>
        <sz val="10"/>
        <color theme="5" tint="-0.249977111117893"/>
        <rFont val="Calibri"/>
        <family val="2"/>
        <scheme val="minor"/>
      </rPr>
      <t>CLASSIFIED W/KTRS        'C'</t>
    </r>
  </si>
  <si>
    <r>
      <rPr>
        <b/>
        <sz val="10"/>
        <color rgb="FFFF0000"/>
        <rFont val="Calibri"/>
        <family val="2"/>
        <scheme val="minor"/>
      </rPr>
      <t>Grants Only</t>
    </r>
    <r>
      <rPr>
        <b/>
        <sz val="10"/>
        <rFont val="Calibri"/>
        <family val="2"/>
        <scheme val="minor"/>
      </rPr>
      <t xml:space="preserve"> - Proposed Salary      </t>
    </r>
  </si>
  <si>
    <r>
      <rPr>
        <b/>
        <sz val="10"/>
        <color rgb="FFFF0000"/>
        <rFont val="Calibri"/>
        <family val="2"/>
        <scheme val="minor"/>
      </rPr>
      <t>Grants Only</t>
    </r>
    <r>
      <rPr>
        <b/>
        <sz val="10"/>
        <rFont val="Calibri"/>
        <family val="2"/>
        <scheme val="minor"/>
      </rPr>
      <t xml:space="preserve"> -</t>
    </r>
    <r>
      <rPr>
        <b/>
        <sz val="10"/>
        <color rgb="FF0000FF"/>
        <rFont val="Calibri"/>
        <family val="2"/>
        <scheme val="minor"/>
      </rPr>
      <t xml:space="preserve"> Current Actual</t>
    </r>
    <r>
      <rPr>
        <b/>
        <sz val="10"/>
        <rFont val="Calibri"/>
        <family val="2"/>
        <scheme val="minor"/>
      </rPr>
      <t xml:space="preserve"> Salary                                                   </t>
    </r>
    <r>
      <rPr>
        <sz val="10"/>
        <rFont val="Calibri"/>
        <family val="2"/>
        <scheme val="minor"/>
      </rPr>
      <t xml:space="preserve">  </t>
    </r>
    <r>
      <rPr>
        <sz val="9"/>
        <rFont val="Calibri"/>
        <family val="2"/>
        <scheme val="minor"/>
      </rPr>
      <t xml:space="preserve">    </t>
    </r>
  </si>
  <si>
    <r>
      <rPr>
        <b/>
        <sz val="10"/>
        <color rgb="FFFF0000"/>
        <rFont val="Calibri"/>
        <family val="2"/>
        <scheme val="minor"/>
      </rPr>
      <t>Grants Only</t>
    </r>
    <r>
      <rPr>
        <b/>
        <sz val="10"/>
        <rFont val="Calibri"/>
        <family val="2"/>
        <scheme val="minor"/>
      </rPr>
      <t xml:space="preserve"> - </t>
    </r>
    <r>
      <rPr>
        <b/>
        <sz val="10"/>
        <color rgb="FF0000FF"/>
        <rFont val="Calibri"/>
        <family val="2"/>
        <scheme val="minor"/>
      </rPr>
      <t>Proposed Actual</t>
    </r>
    <r>
      <rPr>
        <b/>
        <sz val="10"/>
        <rFont val="Calibri"/>
        <family val="2"/>
        <scheme val="minor"/>
      </rPr>
      <t xml:space="preserve"> Salary      </t>
    </r>
  </si>
  <si>
    <r>
      <rPr>
        <b/>
        <sz val="10"/>
        <color rgb="FFFF0000"/>
        <rFont val="Calibri"/>
        <family val="2"/>
        <scheme val="minor"/>
      </rPr>
      <t>General Fund Only</t>
    </r>
    <r>
      <rPr>
        <b/>
        <sz val="10"/>
        <rFont val="Calibri"/>
        <family val="2"/>
        <scheme val="minor"/>
      </rPr>
      <t xml:space="preserve"> - </t>
    </r>
    <r>
      <rPr>
        <b/>
        <sz val="10"/>
        <color rgb="FF0000FF"/>
        <rFont val="Calibri"/>
        <family val="2"/>
        <scheme val="minor"/>
      </rPr>
      <t>Current Avg</t>
    </r>
    <r>
      <rPr>
        <b/>
        <sz val="10"/>
        <rFont val="Calibri"/>
        <family val="2"/>
        <scheme val="minor"/>
      </rPr>
      <t xml:space="preserve"> Salary</t>
    </r>
  </si>
  <si>
    <r>
      <rPr>
        <b/>
        <sz val="10"/>
        <color rgb="FFFF0000"/>
        <rFont val="Calibri"/>
        <family val="2"/>
        <scheme val="minor"/>
      </rPr>
      <t>General Fund Only</t>
    </r>
    <r>
      <rPr>
        <b/>
        <sz val="10"/>
        <rFont val="Calibri"/>
        <family val="2"/>
        <scheme val="minor"/>
      </rPr>
      <t xml:space="preserve"> - </t>
    </r>
    <r>
      <rPr>
        <b/>
        <sz val="10"/>
        <color rgb="FF0000FF"/>
        <rFont val="Calibri"/>
        <family val="2"/>
        <scheme val="minor"/>
      </rPr>
      <t>Proposed Avg</t>
    </r>
    <r>
      <rPr>
        <b/>
        <sz val="10"/>
        <rFont val="Calibri"/>
        <family val="2"/>
        <scheme val="minor"/>
      </rPr>
      <t xml:space="preserve"> Salary</t>
    </r>
  </si>
  <si>
    <r>
      <rPr>
        <b/>
        <sz val="10"/>
        <color rgb="FFFF0000"/>
        <rFont val="Calibri"/>
        <family val="2"/>
        <scheme val="minor"/>
      </rPr>
      <t>Grants Only</t>
    </r>
    <r>
      <rPr>
        <b/>
        <sz val="10"/>
        <rFont val="Calibri"/>
        <family val="2"/>
        <scheme val="minor"/>
      </rPr>
      <t xml:space="preserve"> - Current Salary                                                   </t>
    </r>
    <r>
      <rPr>
        <sz val="10"/>
        <rFont val="Calibri"/>
        <family val="2"/>
        <scheme val="minor"/>
      </rPr>
      <t xml:space="preserve">  </t>
    </r>
    <r>
      <rPr>
        <sz val="9"/>
        <rFont val="Calibri"/>
        <family val="2"/>
        <scheme val="minor"/>
      </rPr>
      <t xml:space="preserve">    </t>
    </r>
  </si>
  <si>
    <r>
      <rPr>
        <b/>
        <sz val="10"/>
        <color rgb="FFFF0000"/>
        <rFont val="Calibri"/>
        <family val="2"/>
        <scheme val="minor"/>
      </rPr>
      <t>General Fund Only</t>
    </r>
    <r>
      <rPr>
        <b/>
        <sz val="10"/>
        <rFont val="Calibri"/>
        <family val="2"/>
        <scheme val="minor"/>
      </rPr>
      <t xml:space="preserve"> - Current Salary</t>
    </r>
  </si>
  <si>
    <r>
      <rPr>
        <b/>
        <sz val="10"/>
        <color rgb="FFFF0000"/>
        <rFont val="Calibri"/>
        <family val="2"/>
        <scheme val="minor"/>
      </rPr>
      <t>General Fund Only</t>
    </r>
    <r>
      <rPr>
        <b/>
        <sz val="10"/>
        <rFont val="Calibri"/>
        <family val="2"/>
        <scheme val="minor"/>
      </rPr>
      <t xml:space="preserve"> - Proposed Salary</t>
    </r>
  </si>
  <si>
    <t>GRANT</t>
  </si>
  <si>
    <t>POSITION #</t>
  </si>
  <si>
    <t>POSITION TITLE/# OF DAYS</t>
  </si>
  <si>
    <t>9876543; 4563210</t>
  </si>
  <si>
    <t>ABC2XXX; XYZ2XXX</t>
  </si>
  <si>
    <r>
      <t xml:space="preserve">PROPOSED CHANGES - </t>
    </r>
    <r>
      <rPr>
        <b/>
        <sz val="12"/>
        <color rgb="FF0000FF"/>
        <rFont val="Calibri"/>
        <family val="2"/>
        <scheme val="minor"/>
      </rPr>
      <t xml:space="preserve">SPLIT-FUNDED </t>
    </r>
    <r>
      <rPr>
        <b/>
        <sz val="14"/>
        <color rgb="FF0000FF"/>
        <rFont val="Calibri"/>
        <family val="2"/>
        <scheme val="minor"/>
      </rPr>
      <t>GRANT</t>
    </r>
    <r>
      <rPr>
        <b/>
        <sz val="12"/>
        <color rgb="FF0000FF"/>
        <rFont val="Calibri"/>
        <family val="2"/>
        <scheme val="minor"/>
      </rPr>
      <t xml:space="preserve"> PORTION</t>
    </r>
  </si>
  <si>
    <r>
      <t xml:space="preserve">PROPOSED CHANGES - </t>
    </r>
    <r>
      <rPr>
        <b/>
        <sz val="12"/>
        <color rgb="FF0000FF"/>
        <rFont val="Calibri"/>
        <family val="2"/>
        <scheme val="minor"/>
      </rPr>
      <t xml:space="preserve">SPLIT-FUNDED </t>
    </r>
    <r>
      <rPr>
        <b/>
        <sz val="14"/>
        <color rgb="FF0000FF"/>
        <rFont val="Calibri"/>
        <family val="2"/>
        <scheme val="minor"/>
      </rPr>
      <t>GENERAL FUND</t>
    </r>
    <r>
      <rPr>
        <b/>
        <sz val="12"/>
        <color rgb="FF0000FF"/>
        <rFont val="Calibri"/>
        <family val="2"/>
        <scheme val="minor"/>
      </rPr>
      <t xml:space="preserve"> PORTION</t>
    </r>
  </si>
  <si>
    <t>GRANT SALARY</t>
  </si>
  <si>
    <r>
      <t>EMPLOYEE NAME</t>
    </r>
    <r>
      <rPr>
        <b/>
        <sz val="9"/>
        <rFont val="Calibri"/>
        <family val="2"/>
        <scheme val="minor"/>
      </rPr>
      <t xml:space="preserve"> - VACANT</t>
    </r>
  </si>
  <si>
    <t>NON-VACANT POS</t>
  </si>
  <si>
    <t>VACANT POS</t>
  </si>
  <si>
    <t>Current Salary</t>
  </si>
  <si>
    <t>Proposed Salary</t>
  </si>
  <si>
    <t>Fringes</t>
  </si>
  <si>
    <r>
      <t xml:space="preserve">PROPOSED CHANGES - </t>
    </r>
    <r>
      <rPr>
        <b/>
        <sz val="12"/>
        <color rgb="FF0000FF"/>
        <rFont val="Calibri"/>
        <family val="2"/>
        <scheme val="minor"/>
      </rPr>
      <t>FOR POSITIONS FUNDED 100% IN</t>
    </r>
    <r>
      <rPr>
        <b/>
        <sz val="14"/>
        <color rgb="FF0000FF"/>
        <rFont val="Calibri"/>
        <family val="2"/>
        <scheme val="minor"/>
      </rPr>
      <t xml:space="preserve"> GENERAL FUND</t>
    </r>
  </si>
  <si>
    <t>INSTRUCTOR III/187</t>
  </si>
  <si>
    <t>RESOURCE TEACHER/187</t>
  </si>
  <si>
    <t>CLERK III/260</t>
  </si>
  <si>
    <t>POSITION TITLE/# DAYS</t>
  </si>
  <si>
    <t>POSITION TITLE / # OF DAYS</t>
  </si>
  <si>
    <t>Jane Doe</t>
  </si>
  <si>
    <t>John Smith</t>
  </si>
  <si>
    <r>
      <rPr>
        <b/>
        <sz val="10"/>
        <color rgb="FFFF0000"/>
        <rFont val="Calibri"/>
        <family val="2"/>
        <scheme val="minor"/>
      </rPr>
      <t>TOTAL SALARY</t>
    </r>
    <r>
      <rPr>
        <b/>
        <sz val="10"/>
        <rFont val="Calibri"/>
        <family val="2"/>
        <scheme val="minor"/>
      </rPr>
      <t xml:space="preserve">                     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(for admin index use step 3 from salary schedule, for all others use step 3 from salary schedule)</t>
    </r>
    <r>
      <rPr>
        <b/>
        <sz val="9"/>
        <rFont val="Calibri"/>
        <family val="2"/>
        <scheme val="minor"/>
      </rPr>
      <t xml:space="preserve">          </t>
    </r>
    <r>
      <rPr>
        <b/>
        <sz val="1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 xml:space="preserve"> </t>
    </r>
  </si>
  <si>
    <r>
      <rPr>
        <b/>
        <sz val="10"/>
        <color rgb="FFFF0000"/>
        <rFont val="Calibri"/>
        <family val="2"/>
        <scheme val="minor"/>
      </rPr>
      <t>FULL SALARY</t>
    </r>
    <r>
      <rPr>
        <b/>
        <sz val="10"/>
        <rFont val="Calibri"/>
        <family val="2"/>
        <scheme val="minor"/>
      </rPr>
      <t xml:space="preserve">               </t>
    </r>
    <r>
      <rPr>
        <sz val="9"/>
        <rFont val="Calibri"/>
        <family val="2"/>
        <scheme val="minor"/>
      </rPr>
      <t xml:space="preserve"> (for admin index use step 3 from salary scheduler, for all others use step 3 from salary schedule)   </t>
    </r>
    <r>
      <rPr>
        <b/>
        <sz val="9"/>
        <rFont val="Calibri"/>
        <family val="2"/>
        <scheme val="minor"/>
      </rPr>
      <t xml:space="preserve">         </t>
    </r>
  </si>
  <si>
    <r>
      <rPr>
        <b/>
        <sz val="10"/>
        <color rgb="FFFF0000"/>
        <rFont val="Calibri"/>
        <family val="2"/>
        <scheme val="minor"/>
      </rPr>
      <t>FULL SALARY</t>
    </r>
    <r>
      <rPr>
        <b/>
        <sz val="10"/>
        <rFont val="Calibri"/>
        <family val="2"/>
        <scheme val="minor"/>
      </rPr>
      <t xml:space="preserve">                     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(for admin index use step 3 from salary schedule, for all others use step 3 from salary schedule)</t>
    </r>
    <r>
      <rPr>
        <b/>
        <sz val="9"/>
        <rFont val="Calibri"/>
        <family val="2"/>
        <scheme val="minor"/>
      </rPr>
      <t xml:space="preserve">          </t>
    </r>
    <r>
      <rPr>
        <b/>
        <sz val="1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 xml:space="preserve"> </t>
    </r>
  </si>
  <si>
    <t>For admin index use step 3 on salary schedule, all others use Step 3 on salry schedule)</t>
  </si>
  <si>
    <t>2021  -  2022</t>
  </si>
  <si>
    <t>Secretary II (8hr/260 day) 43,600;  Spec Needs Transp Asst (6hr/184day) 23,900</t>
  </si>
  <si>
    <t>Rev 7-16-21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</si>
</sst>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66" formatCode="_(* #,##0_);_(* \(#,##0\);_(* &quot;-&quot;??_);_(@_)"/>
    <numFmt numFmtId="167" formatCode="&quot;$&quot;#,##0"/>
    <numFmt numFmtId="168" formatCode="0_);\(0\)"/>
    <numFmt numFmtId="169" formatCode="&quot;$&quot;#,##0;[Red]&quot;$&quot;#,##0"/>
    <numFmt numFmtId="170" formatCode="0;[Red]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color theme="9" tint="-0.499984740745262"/>
      <name val="Calibri"/>
      <family val="2"/>
      <scheme val="minor"/>
    </font>
    <font>
      <b/>
      <sz val="14"/>
      <color rgb="FFCC3300"/>
      <name val="Arial"/>
      <family val="2"/>
    </font>
    <font>
      <sz val="10"/>
      <color rgb="FFCC3300"/>
      <name val="Arial"/>
      <family val="2"/>
    </font>
    <font>
      <b/>
      <sz val="10"/>
      <color theme="1"/>
      <name val="Calibri"/>
      <family val="2"/>
      <scheme val="minor"/>
    </font>
    <font>
      <b/>
      <sz val="13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6EAF6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9" tint="0.39994506668294322"/>
      </left>
      <right style="thin">
        <color theme="9" tint="0.39994506668294322"/>
      </right>
      <top style="medium">
        <color indexed="64"/>
      </top>
      <bottom style="thin">
        <color indexed="64"/>
      </bottom>
      <diagonal/>
    </border>
    <border>
      <left style="thin">
        <color theme="9" tint="0.3999450666829432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15" fillId="0" borderId="0"/>
    <xf numFmtId="43" fontId="15" fillId="0" borderId="0" applyFont="0" applyFill="0" applyBorder="0" applyAlignment="0" applyProtection="0"/>
  </cellStyleXfs>
  <cellXfs count="544">
    <xf numFmtId="0" fontId="0" fillId="0" borderId="0" xfId="0"/>
    <xf numFmtId="0" fontId="0" fillId="0" borderId="0" xfId="0" applyFont="1" applyProtection="1"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Fill="1" applyProtection="1">
      <protection locked="0"/>
    </xf>
    <xf numFmtId="0" fontId="0" fillId="0" borderId="17" xfId="0" applyFont="1" applyBorder="1" applyProtection="1">
      <protection locked="0"/>
    </xf>
    <xf numFmtId="0" fontId="4" fillId="0" borderId="0" xfId="2" applyFont="1" applyBorder="1" applyAlignment="1" applyProtection="1">
      <protection locked="0"/>
    </xf>
    <xf numFmtId="0" fontId="6" fillId="0" borderId="0" xfId="2" applyFont="1" applyBorder="1" applyProtection="1">
      <protection locked="0"/>
    </xf>
    <xf numFmtId="0" fontId="4" fillId="0" borderId="0" xfId="2" applyFont="1" applyBorder="1" applyAlignment="1" applyProtection="1">
      <alignment horizontal="left"/>
      <protection locked="0"/>
    </xf>
    <xf numFmtId="0" fontId="4" fillId="0" borderId="0" xfId="2" applyFont="1" applyBorder="1" applyAlignment="1" applyProtection="1">
      <alignment horizontal="right"/>
      <protection locked="0"/>
    </xf>
    <xf numFmtId="0" fontId="0" fillId="0" borderId="0" xfId="0" applyFont="1" applyBorder="1" applyAlignment="1" applyProtection="1">
      <protection locked="0"/>
    </xf>
    <xf numFmtId="14" fontId="4" fillId="0" borderId="21" xfId="2" applyNumberFormat="1" applyFont="1" applyBorder="1" applyAlignment="1" applyProtection="1">
      <alignment horizontal="left"/>
      <protection locked="0"/>
    </xf>
    <xf numFmtId="0" fontId="0" fillId="0" borderId="30" xfId="0" applyFont="1" applyBorder="1" applyProtection="1">
      <protection locked="0"/>
    </xf>
    <xf numFmtId="0" fontId="13" fillId="3" borderId="22" xfId="1" applyNumberFormat="1" applyFont="1" applyFill="1" applyBorder="1" applyAlignment="1" applyProtection="1">
      <alignment horizontal="center"/>
      <protection locked="0"/>
    </xf>
    <xf numFmtId="5" fontId="13" fillId="3" borderId="22" xfId="1" applyNumberFormat="1" applyFont="1" applyFill="1" applyBorder="1" applyAlignment="1" applyProtection="1">
      <alignment horizontal="center"/>
      <protection locked="0"/>
    </xf>
    <xf numFmtId="0" fontId="13" fillId="0" borderId="27" xfId="2" applyFont="1" applyFill="1" applyBorder="1" applyAlignment="1" applyProtection="1">
      <alignment horizontal="center" wrapText="1"/>
    </xf>
    <xf numFmtId="0" fontId="13" fillId="0" borderId="27" xfId="1" applyNumberFormat="1" applyFont="1" applyFill="1" applyBorder="1" applyAlignment="1" applyProtection="1">
      <alignment horizontal="center"/>
    </xf>
    <xf numFmtId="167" fontId="13" fillId="0" borderId="27" xfId="2" applyNumberFormat="1" applyFont="1" applyFill="1" applyBorder="1" applyAlignment="1" applyProtection="1">
      <alignment horizontal="center" wrapText="1"/>
    </xf>
    <xf numFmtId="0" fontId="13" fillId="0" borderId="27" xfId="2" applyFont="1" applyFill="1" applyBorder="1" applyAlignment="1" applyProtection="1">
      <alignment horizontal="center" wrapText="1"/>
      <protection locked="0"/>
    </xf>
    <xf numFmtId="0" fontId="5" fillId="2" borderId="13" xfId="2" applyFont="1" applyFill="1" applyBorder="1" applyAlignment="1" applyProtection="1">
      <protection locked="0"/>
    </xf>
    <xf numFmtId="0" fontId="5" fillId="0" borderId="0" xfId="2" applyFont="1" applyBorder="1" applyAlignment="1" applyProtection="1">
      <protection locked="0"/>
    </xf>
    <xf numFmtId="0" fontId="6" fillId="0" borderId="0" xfId="2" applyFont="1" applyBorder="1" applyAlignment="1" applyProtection="1">
      <alignment horizontal="center"/>
      <protection locked="0"/>
    </xf>
    <xf numFmtId="14" fontId="4" fillId="0" borderId="0" xfId="2" applyNumberFormat="1" applyFont="1" applyFill="1" applyBorder="1" applyAlignment="1" applyProtection="1">
      <alignment horizontal="left"/>
      <protection locked="0"/>
    </xf>
    <xf numFmtId="0" fontId="13" fillId="3" borderId="26" xfId="2" applyFont="1" applyFill="1" applyBorder="1" applyAlignment="1" applyProtection="1">
      <alignment horizontal="center" wrapText="1"/>
      <protection locked="0"/>
    </xf>
    <xf numFmtId="0" fontId="6" fillId="0" borderId="0" xfId="2" applyFont="1" applyBorder="1" applyAlignment="1" applyProtection="1">
      <alignment horizontal="center"/>
      <protection locked="0"/>
    </xf>
    <xf numFmtId="5" fontId="13" fillId="0" borderId="27" xfId="2" applyNumberFormat="1" applyFont="1" applyFill="1" applyBorder="1" applyAlignment="1" applyProtection="1">
      <alignment horizontal="center" wrapText="1"/>
    </xf>
    <xf numFmtId="0" fontId="26" fillId="0" borderId="12" xfId="0" applyFont="1" applyBorder="1" applyProtection="1">
      <protection locked="0"/>
    </xf>
    <xf numFmtId="0" fontId="26" fillId="0" borderId="13" xfId="0" applyFont="1" applyBorder="1" applyProtection="1">
      <protection locked="0"/>
    </xf>
    <xf numFmtId="0" fontId="27" fillId="0" borderId="13" xfId="0" applyFont="1" applyBorder="1" applyProtection="1">
      <protection locked="0"/>
    </xf>
    <xf numFmtId="0" fontId="26" fillId="0" borderId="17" xfId="0" applyFont="1" applyBorder="1" applyProtection="1">
      <protection locked="0"/>
    </xf>
    <xf numFmtId="0" fontId="28" fillId="0" borderId="0" xfId="0" applyFont="1" applyBorder="1" applyProtection="1">
      <protection locked="0"/>
    </xf>
    <xf numFmtId="0" fontId="13" fillId="6" borderId="34" xfId="2" applyFont="1" applyFill="1" applyBorder="1" applyAlignment="1" applyProtection="1">
      <alignment wrapText="1"/>
      <protection hidden="1"/>
    </xf>
    <xf numFmtId="0" fontId="13" fillId="6" borderId="35" xfId="2" applyFont="1" applyFill="1" applyBorder="1" applyAlignment="1" applyProtection="1">
      <alignment wrapText="1"/>
      <protection hidden="1"/>
    </xf>
    <xf numFmtId="0" fontId="13" fillId="6" borderId="35" xfId="2" applyFont="1" applyFill="1" applyBorder="1" applyAlignment="1" applyProtection="1">
      <alignment horizontal="center" wrapText="1"/>
      <protection hidden="1"/>
    </xf>
    <xf numFmtId="0" fontId="13" fillId="6" borderId="36" xfId="2" applyFont="1" applyFill="1" applyBorder="1" applyAlignment="1" applyProtection="1">
      <alignment horizontal="center" wrapText="1"/>
      <protection hidden="1"/>
    </xf>
    <xf numFmtId="7" fontId="13" fillId="6" borderId="36" xfId="1" applyNumberFormat="1" applyFont="1" applyFill="1" applyBorder="1" applyAlignment="1" applyProtection="1">
      <alignment horizontal="center"/>
      <protection hidden="1"/>
    </xf>
    <xf numFmtId="0" fontId="13" fillId="6" borderId="36" xfId="2" applyFont="1" applyFill="1" applyBorder="1" applyAlignment="1" applyProtection="1">
      <alignment horizontal="center"/>
      <protection hidden="1"/>
    </xf>
    <xf numFmtId="0" fontId="14" fillId="0" borderId="0" xfId="2" applyFont="1" applyBorder="1" applyAlignment="1" applyProtection="1">
      <alignment horizontal="center"/>
      <protection locked="0"/>
    </xf>
    <xf numFmtId="0" fontId="13" fillId="8" borderId="20" xfId="2" applyFont="1" applyFill="1" applyBorder="1" applyAlignment="1" applyProtection="1">
      <alignment wrapText="1"/>
      <protection locked="0"/>
    </xf>
    <xf numFmtId="0" fontId="13" fillId="9" borderId="34" xfId="2" applyFont="1" applyFill="1" applyBorder="1" applyAlignment="1" applyProtection="1">
      <alignment wrapText="1"/>
      <protection hidden="1"/>
    </xf>
    <xf numFmtId="0" fontId="13" fillId="9" borderId="35" xfId="2" applyFont="1" applyFill="1" applyBorder="1" applyAlignment="1" applyProtection="1">
      <alignment wrapText="1"/>
      <protection hidden="1"/>
    </xf>
    <xf numFmtId="0" fontId="13" fillId="9" borderId="35" xfId="2" applyFont="1" applyFill="1" applyBorder="1" applyAlignment="1" applyProtection="1">
      <alignment horizontal="center" wrapText="1"/>
      <protection hidden="1"/>
    </xf>
    <xf numFmtId="7" fontId="13" fillId="9" borderId="36" xfId="1" applyNumberFormat="1" applyFont="1" applyFill="1" applyBorder="1" applyAlignment="1" applyProtection="1">
      <alignment horizontal="center"/>
      <protection hidden="1"/>
    </xf>
    <xf numFmtId="0" fontId="13" fillId="9" borderId="36" xfId="2" applyFont="1" applyFill="1" applyBorder="1" applyAlignment="1" applyProtection="1">
      <alignment horizontal="center"/>
      <protection hidden="1"/>
    </xf>
    <xf numFmtId="0" fontId="13" fillId="8" borderId="25" xfId="2" applyFont="1" applyFill="1" applyBorder="1" applyAlignment="1" applyProtection="1">
      <alignment wrapText="1"/>
      <protection locked="0"/>
    </xf>
    <xf numFmtId="0" fontId="5" fillId="8" borderId="25" xfId="2" applyFont="1" applyFill="1" applyBorder="1" applyAlignment="1" applyProtection="1">
      <protection locked="0"/>
    </xf>
    <xf numFmtId="0" fontId="26" fillId="10" borderId="12" xfId="0" applyFont="1" applyFill="1" applyBorder="1" applyProtection="1">
      <protection locked="0"/>
    </xf>
    <xf numFmtId="0" fontId="26" fillId="10" borderId="13" xfId="0" applyFont="1" applyFill="1" applyBorder="1" applyProtection="1">
      <protection locked="0"/>
    </xf>
    <xf numFmtId="0" fontId="27" fillId="10" borderId="13" xfId="0" applyFont="1" applyFill="1" applyBorder="1" applyProtection="1">
      <protection locked="0"/>
    </xf>
    <xf numFmtId="0" fontId="26" fillId="10" borderId="17" xfId="0" applyFont="1" applyFill="1" applyBorder="1" applyProtection="1">
      <protection locked="0"/>
    </xf>
    <xf numFmtId="0" fontId="28" fillId="10" borderId="0" xfId="0" applyFont="1" applyFill="1" applyBorder="1" applyProtection="1">
      <protection locked="0"/>
    </xf>
    <xf numFmtId="0" fontId="31" fillId="0" borderId="0" xfId="0" applyFont="1"/>
    <xf numFmtId="49" fontId="31" fillId="0" borderId="0" xfId="0" applyNumberFormat="1" applyFont="1" applyAlignment="1">
      <alignment horizontal="center"/>
    </xf>
    <xf numFmtId="166" fontId="16" fillId="0" borderId="7" xfId="4" applyNumberFormat="1" applyFont="1" applyBorder="1"/>
    <xf numFmtId="166" fontId="15" fillId="0" borderId="5" xfId="4" applyNumberFormat="1" applyFont="1" applyBorder="1" applyAlignment="1">
      <alignment horizontal="center" wrapText="1"/>
    </xf>
    <xf numFmtId="0" fontId="16" fillId="0" borderId="0" xfId="0" applyFont="1"/>
    <xf numFmtId="49" fontId="16" fillId="0" borderId="0" xfId="0" applyNumberFormat="1" applyFont="1" applyAlignment="1">
      <alignment horizontal="center"/>
    </xf>
    <xf numFmtId="166" fontId="15" fillId="0" borderId="7" xfId="4" applyNumberFormat="1" applyFont="1" applyBorder="1" applyAlignment="1">
      <alignment horizontal="center" wrapText="1"/>
    </xf>
    <xf numFmtId="166" fontId="16" fillId="0" borderId="7" xfId="4" applyNumberFormat="1" applyFont="1" applyFill="1" applyBorder="1"/>
    <xf numFmtId="5" fontId="13" fillId="3" borderId="22" xfId="1" applyNumberFormat="1" applyFont="1" applyFill="1" applyBorder="1" applyAlignment="1" applyProtection="1">
      <alignment horizontal="center"/>
      <protection hidden="1"/>
    </xf>
    <xf numFmtId="0" fontId="10" fillId="5" borderId="32" xfId="2" applyFont="1" applyFill="1" applyBorder="1" applyAlignment="1" applyProtection="1">
      <protection hidden="1"/>
    </xf>
    <xf numFmtId="0" fontId="10" fillId="5" borderId="28" xfId="2" applyFont="1" applyFill="1" applyBorder="1" applyAlignment="1" applyProtection="1">
      <protection hidden="1"/>
    </xf>
    <xf numFmtId="0" fontId="11" fillId="5" borderId="10" xfId="2" applyFont="1" applyFill="1" applyBorder="1" applyAlignment="1" applyProtection="1">
      <alignment horizontal="left"/>
      <protection hidden="1"/>
    </xf>
    <xf numFmtId="0" fontId="11" fillId="5" borderId="11" xfId="2" applyFont="1" applyFill="1" applyBorder="1" applyAlignment="1" applyProtection="1">
      <alignment horizontal="left"/>
      <protection hidden="1"/>
    </xf>
    <xf numFmtId="0" fontId="0" fillId="7" borderId="12" xfId="0" applyFont="1" applyFill="1" applyBorder="1" applyProtection="1">
      <protection hidden="1"/>
    </xf>
    <xf numFmtId="168" fontId="0" fillId="7" borderId="13" xfId="0" applyNumberFormat="1" applyFont="1" applyFill="1" applyBorder="1" applyAlignment="1" applyProtection="1">
      <alignment horizontal="left"/>
      <protection hidden="1"/>
    </xf>
    <xf numFmtId="0" fontId="0" fillId="7" borderId="14" xfId="0" applyFont="1" applyFill="1" applyBorder="1" applyProtection="1">
      <protection hidden="1"/>
    </xf>
    <xf numFmtId="0" fontId="0" fillId="7" borderId="33" xfId="0" applyFont="1" applyFill="1" applyBorder="1" applyProtection="1">
      <protection hidden="1"/>
    </xf>
    <xf numFmtId="169" fontId="12" fillId="7" borderId="15" xfId="0" applyNumberFormat="1" applyFont="1" applyFill="1" applyBorder="1" applyAlignment="1" applyProtection="1">
      <alignment horizontal="left"/>
      <protection hidden="1"/>
    </xf>
    <xf numFmtId="0" fontId="0" fillId="7" borderId="16" xfId="0" applyFont="1" applyFill="1" applyBorder="1" applyProtection="1">
      <protection hidden="1"/>
    </xf>
    <xf numFmtId="168" fontId="0" fillId="7" borderId="13" xfId="0" applyNumberFormat="1" applyFont="1" applyFill="1" applyBorder="1" applyAlignment="1" applyProtection="1">
      <alignment horizontal="center"/>
      <protection hidden="1"/>
    </xf>
    <xf numFmtId="0" fontId="21" fillId="7" borderId="13" xfId="0" applyFont="1" applyFill="1" applyBorder="1" applyProtection="1">
      <protection hidden="1"/>
    </xf>
    <xf numFmtId="167" fontId="12" fillId="7" borderId="14" xfId="0" applyNumberFormat="1" applyFont="1" applyFill="1" applyBorder="1" applyAlignment="1" applyProtection="1">
      <alignment horizontal="center"/>
      <protection hidden="1"/>
    </xf>
    <xf numFmtId="0" fontId="25" fillId="7" borderId="33" xfId="0" applyFont="1" applyFill="1" applyBorder="1" applyAlignment="1" applyProtection="1">
      <alignment wrapText="1"/>
      <protection hidden="1"/>
    </xf>
    <xf numFmtId="170" fontId="25" fillId="7" borderId="15" xfId="0" applyNumberFormat="1" applyFont="1" applyFill="1" applyBorder="1" applyAlignment="1" applyProtection="1">
      <alignment horizontal="left"/>
      <protection hidden="1"/>
    </xf>
    <xf numFmtId="169" fontId="21" fillId="7" borderId="15" xfId="0" applyNumberFormat="1" applyFont="1" applyFill="1" applyBorder="1" applyAlignment="1" applyProtection="1">
      <alignment horizontal="left"/>
      <protection hidden="1"/>
    </xf>
    <xf numFmtId="167" fontId="12" fillId="7" borderId="16" xfId="0" applyNumberFormat="1" applyFont="1" applyFill="1" applyBorder="1" applyAlignment="1" applyProtection="1">
      <alignment horizontal="center"/>
      <protection hidden="1"/>
    </xf>
    <xf numFmtId="3" fontId="2" fillId="9" borderId="38" xfId="0" applyNumberFormat="1" applyFont="1" applyFill="1" applyBorder="1" applyAlignment="1" applyProtection="1">
      <alignment horizontal="center"/>
      <protection hidden="1"/>
    </xf>
    <xf numFmtId="5" fontId="13" fillId="8" borderId="22" xfId="1" applyNumberFormat="1" applyFont="1" applyFill="1" applyBorder="1" applyAlignment="1" applyProtection="1">
      <alignment horizontal="center"/>
      <protection hidden="1"/>
    </xf>
    <xf numFmtId="3" fontId="13" fillId="8" borderId="22" xfId="1" applyNumberFormat="1" applyFont="1" applyFill="1" applyBorder="1" applyAlignment="1" applyProtection="1">
      <alignment horizontal="center"/>
      <protection hidden="1"/>
    </xf>
    <xf numFmtId="169" fontId="12" fillId="7" borderId="13" xfId="0" applyNumberFormat="1" applyFont="1" applyFill="1" applyBorder="1" applyAlignment="1" applyProtection="1">
      <alignment horizontal="left"/>
      <protection hidden="1"/>
    </xf>
    <xf numFmtId="0" fontId="0" fillId="7" borderId="13" xfId="0" applyNumberFormat="1" applyFont="1" applyFill="1" applyBorder="1" applyAlignment="1" applyProtection="1">
      <alignment horizontal="center"/>
      <protection hidden="1"/>
    </xf>
    <xf numFmtId="168" fontId="0" fillId="7" borderId="15" xfId="0" applyNumberFormat="1" applyFont="1" applyFill="1" applyBorder="1" applyAlignment="1" applyProtection="1">
      <alignment horizontal="left"/>
      <protection hidden="1"/>
    </xf>
    <xf numFmtId="164" fontId="12" fillId="7" borderId="13" xfId="0" applyNumberFormat="1" applyFont="1" applyFill="1" applyBorder="1" applyAlignment="1" applyProtection="1">
      <alignment horizontal="left"/>
      <protection hidden="1"/>
    </xf>
    <xf numFmtId="0" fontId="21" fillId="7" borderId="15" xfId="0" applyFont="1" applyFill="1" applyBorder="1" applyProtection="1">
      <protection hidden="1"/>
    </xf>
    <xf numFmtId="167" fontId="13" fillId="0" borderId="48" xfId="2" applyNumberFormat="1" applyFont="1" applyFill="1" applyBorder="1" applyAlignment="1" applyProtection="1">
      <alignment horizontal="center" wrapText="1"/>
    </xf>
    <xf numFmtId="0" fontId="13" fillId="6" borderId="29" xfId="2" applyFont="1" applyFill="1" applyBorder="1" applyAlignment="1" applyProtection="1">
      <alignment horizontal="center" wrapText="1"/>
      <protection hidden="1"/>
    </xf>
    <xf numFmtId="0" fontId="13" fillId="6" borderId="24" xfId="2" applyFont="1" applyFill="1" applyBorder="1" applyAlignment="1" applyProtection="1">
      <alignment horizontal="center" wrapText="1"/>
      <protection hidden="1"/>
    </xf>
    <xf numFmtId="0" fontId="13" fillId="6" borderId="23" xfId="2" applyFont="1" applyFill="1" applyBorder="1" applyAlignment="1" applyProtection="1">
      <alignment horizontal="center" wrapText="1"/>
      <protection hidden="1"/>
    </xf>
    <xf numFmtId="0" fontId="13" fillId="6" borderId="23" xfId="1" applyNumberFormat="1" applyFont="1" applyFill="1" applyBorder="1" applyAlignment="1" applyProtection="1">
      <alignment horizontal="center"/>
      <protection hidden="1"/>
    </xf>
    <xf numFmtId="0" fontId="13" fillId="0" borderId="0" xfId="2" applyFont="1" applyFill="1" applyBorder="1" applyAlignment="1" applyProtection="1">
      <alignment horizontal="center" wrapText="1"/>
      <protection locked="0"/>
    </xf>
    <xf numFmtId="0" fontId="13" fillId="0" borderId="0" xfId="2" applyFont="1" applyFill="1" applyBorder="1" applyAlignment="1" applyProtection="1">
      <alignment horizontal="center" wrapText="1"/>
    </xf>
    <xf numFmtId="0" fontId="13" fillId="0" borderId="0" xfId="1" applyNumberFormat="1" applyFont="1" applyFill="1" applyBorder="1" applyAlignment="1" applyProtection="1">
      <alignment horizontal="center"/>
    </xf>
    <xf numFmtId="5" fontId="13" fillId="0" borderId="48" xfId="1" applyNumberFormat="1" applyFont="1" applyFill="1" applyBorder="1" applyAlignment="1" applyProtection="1">
      <alignment horizontal="center"/>
    </xf>
    <xf numFmtId="5" fontId="13" fillId="0" borderId="48" xfId="2" applyNumberFormat="1" applyFont="1" applyFill="1" applyBorder="1" applyAlignment="1" applyProtection="1">
      <alignment horizontal="center" wrapText="1"/>
    </xf>
    <xf numFmtId="0" fontId="13" fillId="11" borderId="31" xfId="2" applyFont="1" applyFill="1" applyBorder="1" applyAlignment="1" applyProtection="1">
      <alignment horizontal="center" wrapText="1"/>
      <protection locked="0"/>
    </xf>
    <xf numFmtId="0" fontId="13" fillId="11" borderId="26" xfId="2" applyFont="1" applyFill="1" applyBorder="1" applyAlignment="1" applyProtection="1">
      <alignment horizontal="center" wrapText="1"/>
      <protection locked="0"/>
    </xf>
    <xf numFmtId="0" fontId="13" fillId="11" borderId="22" xfId="2" applyFont="1" applyFill="1" applyBorder="1" applyAlignment="1" applyProtection="1">
      <alignment horizontal="center" wrapText="1"/>
      <protection locked="0"/>
    </xf>
    <xf numFmtId="0" fontId="13" fillId="11" borderId="22" xfId="1" applyNumberFormat="1" applyFont="1" applyFill="1" applyBorder="1" applyAlignment="1" applyProtection="1">
      <alignment horizontal="center"/>
      <protection locked="0"/>
    </xf>
    <xf numFmtId="167" fontId="13" fillId="11" borderId="22" xfId="2" applyNumberFormat="1" applyFont="1" applyFill="1" applyBorder="1" applyAlignment="1" applyProtection="1">
      <alignment horizontal="center" wrapText="1"/>
      <protection locked="0"/>
    </xf>
    <xf numFmtId="167" fontId="13" fillId="11" borderId="22" xfId="2" applyNumberFormat="1" applyFont="1" applyFill="1" applyBorder="1" applyAlignment="1" applyProtection="1">
      <alignment horizontal="center"/>
      <protection locked="0"/>
    </xf>
    <xf numFmtId="5" fontId="13" fillId="11" borderId="22" xfId="1" applyNumberFormat="1" applyFont="1" applyFill="1" applyBorder="1" applyAlignment="1" applyProtection="1">
      <alignment horizontal="center"/>
      <protection locked="0"/>
    </xf>
    <xf numFmtId="5" fontId="13" fillId="11" borderId="47" xfId="1" applyNumberFormat="1" applyFont="1" applyFill="1" applyBorder="1" applyAlignment="1" applyProtection="1">
      <alignment horizontal="center"/>
      <protection locked="0"/>
    </xf>
    <xf numFmtId="5" fontId="13" fillId="11" borderId="22" xfId="1" applyNumberFormat="1" applyFont="1" applyFill="1" applyBorder="1" applyAlignment="1" applyProtection="1">
      <alignment horizontal="center"/>
      <protection hidden="1"/>
    </xf>
    <xf numFmtId="0" fontId="26" fillId="10" borderId="0" xfId="0" applyFont="1" applyFill="1" applyBorder="1" applyProtection="1">
      <protection locked="0"/>
    </xf>
    <xf numFmtId="0" fontId="13" fillId="11" borderId="25" xfId="2" applyFont="1" applyFill="1" applyBorder="1" applyAlignment="1" applyProtection="1">
      <alignment horizontal="center" wrapText="1"/>
      <protection locked="0"/>
    </xf>
    <xf numFmtId="5" fontId="13" fillId="3" borderId="40" xfId="1" applyNumberFormat="1" applyFont="1" applyFill="1" applyBorder="1" applyAlignment="1" applyProtection="1">
      <alignment horizontal="center"/>
      <protection hidden="1"/>
    </xf>
    <xf numFmtId="169" fontId="21" fillId="7" borderId="16" xfId="0" applyNumberFormat="1" applyFont="1" applyFill="1" applyBorder="1" applyAlignment="1" applyProtection="1">
      <alignment horizontal="left"/>
      <protection hidden="1"/>
    </xf>
    <xf numFmtId="167" fontId="12" fillId="7" borderId="13" xfId="0" applyNumberFormat="1" applyFont="1" applyFill="1" applyBorder="1" applyAlignment="1" applyProtection="1">
      <alignment horizontal="left"/>
      <protection hidden="1"/>
    </xf>
    <xf numFmtId="0" fontId="21" fillId="7" borderId="33" xfId="0" applyFont="1" applyFill="1" applyBorder="1" applyAlignment="1" applyProtection="1">
      <alignment wrapText="1"/>
      <protection hidden="1"/>
    </xf>
    <xf numFmtId="170" fontId="21" fillId="7" borderId="15" xfId="0" applyNumberFormat="1" applyFont="1" applyFill="1" applyBorder="1" applyAlignment="1" applyProtection="1">
      <alignment horizontal="left"/>
      <protection hidden="1"/>
    </xf>
    <xf numFmtId="0" fontId="12" fillId="7" borderId="12" xfId="0" applyFont="1" applyFill="1" applyBorder="1" applyProtection="1">
      <protection hidden="1"/>
    </xf>
    <xf numFmtId="0" fontId="12" fillId="7" borderId="13" xfId="0" applyNumberFormat="1" applyFont="1" applyFill="1" applyBorder="1" applyAlignment="1" applyProtection="1">
      <alignment horizontal="center"/>
      <protection hidden="1"/>
    </xf>
    <xf numFmtId="0" fontId="21" fillId="7" borderId="33" xfId="0" applyFont="1" applyFill="1" applyBorder="1" applyProtection="1">
      <protection hidden="1"/>
    </xf>
    <xf numFmtId="0" fontId="21" fillId="7" borderId="15" xfId="0" applyFont="1" applyFill="1" applyBorder="1" applyAlignment="1" applyProtection="1">
      <alignment horizontal="left"/>
      <protection hidden="1"/>
    </xf>
    <xf numFmtId="1" fontId="0" fillId="7" borderId="13" xfId="0" applyNumberFormat="1" applyFont="1" applyFill="1" applyBorder="1" applyAlignment="1" applyProtection="1">
      <alignment horizontal="left"/>
      <protection hidden="1"/>
    </xf>
    <xf numFmtId="168" fontId="13" fillId="8" borderId="40" xfId="1" applyNumberFormat="1" applyFont="1" applyFill="1" applyBorder="1" applyAlignment="1" applyProtection="1">
      <alignment horizontal="center" wrapText="1"/>
      <protection locked="0"/>
    </xf>
    <xf numFmtId="5" fontId="18" fillId="8" borderId="22" xfId="1" applyNumberFormat="1" applyFont="1" applyFill="1" applyBorder="1" applyAlignment="1" applyProtection="1">
      <alignment horizontal="center"/>
      <protection hidden="1"/>
    </xf>
    <xf numFmtId="3" fontId="18" fillId="8" borderId="22" xfId="1" applyNumberFormat="1" applyFont="1" applyFill="1" applyBorder="1" applyAlignment="1" applyProtection="1">
      <alignment horizontal="center"/>
      <protection hidden="1"/>
    </xf>
    <xf numFmtId="0" fontId="13" fillId="8" borderId="52" xfId="2" applyFont="1" applyFill="1" applyBorder="1" applyAlignment="1" applyProtection="1">
      <alignment horizontal="center" wrapText="1"/>
      <protection locked="0"/>
    </xf>
    <xf numFmtId="0" fontId="13" fillId="8" borderId="52" xfId="2" applyFont="1" applyFill="1" applyBorder="1" applyAlignment="1" applyProtection="1">
      <alignment wrapText="1"/>
      <protection locked="0"/>
    </xf>
    <xf numFmtId="7" fontId="13" fillId="8" borderId="40" xfId="1" applyNumberFormat="1" applyFont="1" applyFill="1" applyBorder="1" applyAlignment="1" applyProtection="1">
      <alignment horizontal="center"/>
      <protection locked="0"/>
    </xf>
    <xf numFmtId="0" fontId="13" fillId="8" borderId="40" xfId="1" applyNumberFormat="1" applyFont="1" applyFill="1" applyBorder="1" applyAlignment="1" applyProtection="1">
      <alignment horizontal="center"/>
      <protection locked="0"/>
    </xf>
    <xf numFmtId="5" fontId="13" fillId="8" borderId="40" xfId="1" applyNumberFormat="1" applyFont="1" applyFill="1" applyBorder="1" applyAlignment="1" applyProtection="1">
      <alignment horizontal="center"/>
      <protection locked="0"/>
    </xf>
    <xf numFmtId="0" fontId="0" fillId="0" borderId="21" xfId="0" applyFont="1" applyBorder="1" applyProtection="1">
      <protection locked="0"/>
    </xf>
    <xf numFmtId="0" fontId="4" fillId="0" borderId="0" xfId="2" applyFont="1" applyBorder="1" applyAlignment="1" applyProtection="1">
      <alignment horizontal="center"/>
      <protection locked="0"/>
    </xf>
    <xf numFmtId="0" fontId="13" fillId="6" borderId="41" xfId="2" applyFont="1" applyFill="1" applyBorder="1" applyAlignment="1" applyProtection="1">
      <alignment horizontal="center" wrapText="1"/>
      <protection hidden="1"/>
    </xf>
    <xf numFmtId="0" fontId="13" fillId="11" borderId="40" xfId="2" applyFont="1" applyFill="1" applyBorder="1" applyAlignment="1" applyProtection="1">
      <alignment horizontal="center" wrapText="1"/>
      <protection locked="0"/>
    </xf>
    <xf numFmtId="0" fontId="13" fillId="11" borderId="20" xfId="2" applyFont="1" applyFill="1" applyBorder="1" applyAlignment="1" applyProtection="1">
      <alignment horizontal="center" wrapText="1"/>
      <protection hidden="1"/>
    </xf>
    <xf numFmtId="0" fontId="7" fillId="11" borderId="18" xfId="2" applyFont="1" applyFill="1" applyBorder="1" applyAlignment="1" applyProtection="1">
      <alignment horizontal="center" wrapText="1"/>
      <protection hidden="1"/>
    </xf>
    <xf numFmtId="0" fontId="7" fillId="11" borderId="6" xfId="2" applyFont="1" applyFill="1" applyBorder="1" applyAlignment="1" applyProtection="1">
      <alignment horizontal="center" wrapText="1"/>
      <protection hidden="1"/>
    </xf>
    <xf numFmtId="0" fontId="7" fillId="11" borderId="44" xfId="2" applyFont="1" applyFill="1" applyBorder="1" applyAlignment="1" applyProtection="1">
      <alignment wrapText="1"/>
      <protection hidden="1"/>
    </xf>
    <xf numFmtId="0" fontId="7" fillId="11" borderId="43" xfId="2" applyFont="1" applyFill="1" applyBorder="1" applyAlignment="1" applyProtection="1">
      <alignment wrapText="1"/>
      <protection hidden="1"/>
    </xf>
    <xf numFmtId="7" fontId="7" fillId="11" borderId="50" xfId="1" applyNumberFormat="1" applyFont="1" applyFill="1" applyBorder="1" applyAlignment="1" applyProtection="1">
      <alignment horizontal="center" wrapText="1"/>
      <protection hidden="1"/>
    </xf>
    <xf numFmtId="7" fontId="7" fillId="11" borderId="51" xfId="1" applyNumberFormat="1" applyFont="1" applyFill="1" applyBorder="1" applyAlignment="1" applyProtection="1">
      <alignment horizontal="center" wrapText="1"/>
      <protection hidden="1"/>
    </xf>
    <xf numFmtId="0" fontId="7" fillId="11" borderId="8" xfId="2" applyFont="1" applyFill="1" applyBorder="1" applyAlignment="1" applyProtection="1">
      <alignment horizontal="center" wrapText="1"/>
      <protection hidden="1"/>
    </xf>
    <xf numFmtId="5" fontId="13" fillId="11" borderId="22" xfId="2" applyNumberFormat="1" applyFont="1" applyFill="1" applyBorder="1" applyAlignment="1" applyProtection="1">
      <alignment horizontal="center" wrapText="1"/>
      <protection hidden="1"/>
    </xf>
    <xf numFmtId="0" fontId="34" fillId="7" borderId="31" xfId="0" applyFont="1" applyFill="1" applyBorder="1" applyAlignment="1" applyProtection="1">
      <protection hidden="1"/>
    </xf>
    <xf numFmtId="167" fontId="34" fillId="7" borderId="52" xfId="0" applyNumberFormat="1" applyFont="1" applyFill="1" applyBorder="1" applyProtection="1">
      <protection hidden="1"/>
    </xf>
    <xf numFmtId="0" fontId="34" fillId="7" borderId="40" xfId="0" applyFont="1" applyFill="1" applyBorder="1" applyAlignment="1" applyProtection="1">
      <protection hidden="1"/>
    </xf>
    <xf numFmtId="0" fontId="34" fillId="7" borderId="57" xfId="0" applyFont="1" applyFill="1" applyBorder="1" applyAlignment="1" applyProtection="1">
      <protection hidden="1"/>
    </xf>
    <xf numFmtId="167" fontId="34" fillId="7" borderId="42" xfId="0" applyNumberFormat="1" applyFont="1" applyFill="1" applyBorder="1" applyProtection="1">
      <protection hidden="1"/>
    </xf>
    <xf numFmtId="0" fontId="34" fillId="7" borderId="53" xfId="0" applyFont="1" applyFill="1" applyBorder="1" applyAlignment="1" applyProtection="1">
      <protection hidden="1"/>
    </xf>
    <xf numFmtId="0" fontId="35" fillId="7" borderId="56" xfId="0" applyFont="1" applyFill="1" applyBorder="1" applyProtection="1">
      <protection hidden="1"/>
    </xf>
    <xf numFmtId="167" fontId="35" fillId="7" borderId="55" xfId="0" applyNumberFormat="1" applyFont="1" applyFill="1" applyBorder="1" applyProtection="1">
      <protection hidden="1"/>
    </xf>
    <xf numFmtId="0" fontId="35" fillId="7" borderId="49" xfId="0" applyFont="1" applyFill="1" applyBorder="1" applyProtection="1">
      <protection hidden="1"/>
    </xf>
    <xf numFmtId="0" fontId="35" fillId="7" borderId="10" xfId="0" applyFont="1" applyFill="1" applyBorder="1" applyProtection="1">
      <protection hidden="1"/>
    </xf>
    <xf numFmtId="167" fontId="35" fillId="7" borderId="11" xfId="0" applyNumberFormat="1" applyFont="1" applyFill="1" applyBorder="1" applyProtection="1">
      <protection hidden="1"/>
    </xf>
    <xf numFmtId="0" fontId="13" fillId="0" borderId="0" xfId="2" applyFont="1" applyFill="1" applyBorder="1" applyAlignment="1" applyProtection="1">
      <alignment horizontal="center" wrapText="1"/>
      <protection hidden="1"/>
    </xf>
    <xf numFmtId="0" fontId="13" fillId="0" borderId="0" xfId="1" applyNumberFormat="1" applyFont="1" applyFill="1" applyBorder="1" applyAlignment="1" applyProtection="1">
      <alignment horizontal="center"/>
      <protection hidden="1"/>
    </xf>
    <xf numFmtId="167" fontId="13" fillId="0" borderId="48" xfId="2" applyNumberFormat="1" applyFont="1" applyFill="1" applyBorder="1" applyAlignment="1" applyProtection="1">
      <alignment horizontal="center" wrapText="1"/>
      <protection hidden="1"/>
    </xf>
    <xf numFmtId="5" fontId="13" fillId="0" borderId="48" xfId="1" applyNumberFormat="1" applyFont="1" applyFill="1" applyBorder="1" applyAlignment="1" applyProtection="1">
      <alignment horizontal="center"/>
      <protection hidden="1"/>
    </xf>
    <xf numFmtId="5" fontId="13" fillId="0" borderId="48" xfId="2" applyNumberFormat="1" applyFont="1" applyFill="1" applyBorder="1" applyAlignment="1" applyProtection="1">
      <alignment horizontal="center" wrapText="1"/>
      <protection hidden="1"/>
    </xf>
    <xf numFmtId="0" fontId="0" fillId="0" borderId="0" xfId="0" applyFont="1" applyProtection="1">
      <protection hidden="1"/>
    </xf>
    <xf numFmtId="0" fontId="13" fillId="11" borderId="31" xfId="2" applyFont="1" applyFill="1" applyBorder="1" applyAlignment="1" applyProtection="1">
      <alignment horizontal="center" wrapText="1"/>
      <protection hidden="1"/>
    </xf>
    <xf numFmtId="0" fontId="13" fillId="11" borderId="25" xfId="2" applyFont="1" applyFill="1" applyBorder="1" applyAlignment="1" applyProtection="1">
      <alignment horizontal="center" wrapText="1"/>
      <protection hidden="1"/>
    </xf>
    <xf numFmtId="0" fontId="13" fillId="11" borderId="26" xfId="2" applyFont="1" applyFill="1" applyBorder="1" applyAlignment="1" applyProtection="1">
      <alignment horizontal="center" wrapText="1"/>
      <protection hidden="1"/>
    </xf>
    <xf numFmtId="0" fontId="13" fillId="11" borderId="22" xfId="2" applyFont="1" applyFill="1" applyBorder="1" applyAlignment="1" applyProtection="1">
      <alignment horizontal="center" wrapText="1"/>
      <protection hidden="1"/>
    </xf>
    <xf numFmtId="0" fontId="13" fillId="11" borderId="22" xfId="1" applyNumberFormat="1" applyFont="1" applyFill="1" applyBorder="1" applyAlignment="1" applyProtection="1">
      <alignment horizontal="center"/>
      <protection hidden="1"/>
    </xf>
    <xf numFmtId="167" fontId="13" fillId="11" borderId="22" xfId="2" applyNumberFormat="1" applyFont="1" applyFill="1" applyBorder="1" applyAlignment="1" applyProtection="1">
      <alignment horizontal="center" wrapText="1"/>
      <protection hidden="1"/>
    </xf>
    <xf numFmtId="167" fontId="13" fillId="11" borderId="22" xfId="2" applyNumberFormat="1" applyFont="1" applyFill="1" applyBorder="1" applyAlignment="1" applyProtection="1">
      <alignment horizontal="center"/>
      <protection hidden="1"/>
    </xf>
    <xf numFmtId="5" fontId="13" fillId="11" borderId="47" xfId="1" applyNumberFormat="1" applyFont="1" applyFill="1" applyBorder="1" applyAlignment="1" applyProtection="1">
      <alignment horizontal="center"/>
      <protection hidden="1"/>
    </xf>
    <xf numFmtId="5" fontId="13" fillId="11" borderId="39" xfId="1" applyNumberFormat="1" applyFont="1" applyFill="1" applyBorder="1" applyAlignment="1" applyProtection="1">
      <alignment horizontal="center"/>
      <protection hidden="1"/>
    </xf>
    <xf numFmtId="5" fontId="13" fillId="11" borderId="47" xfId="2" applyNumberFormat="1" applyFont="1" applyFill="1" applyBorder="1" applyAlignment="1" applyProtection="1">
      <alignment horizontal="center" wrapText="1"/>
      <protection hidden="1"/>
    </xf>
    <xf numFmtId="0" fontId="13" fillId="3" borderId="26" xfId="2" applyFont="1" applyFill="1" applyBorder="1" applyAlignment="1" applyProtection="1">
      <alignment horizontal="center" wrapText="1"/>
      <protection hidden="1"/>
    </xf>
    <xf numFmtId="3" fontId="2" fillId="9" borderId="37" xfId="0" applyNumberFormat="1" applyFont="1" applyFill="1" applyBorder="1" applyAlignment="1" applyProtection="1">
      <alignment horizontal="center"/>
      <protection hidden="1"/>
    </xf>
    <xf numFmtId="0" fontId="13" fillId="8" borderId="25" xfId="2" applyFont="1" applyFill="1" applyBorder="1" applyAlignment="1" applyProtection="1">
      <alignment wrapText="1"/>
      <protection hidden="1"/>
    </xf>
    <xf numFmtId="0" fontId="5" fillId="8" borderId="25" xfId="2" applyFont="1" applyFill="1" applyBorder="1" applyAlignment="1" applyProtection="1">
      <protection hidden="1"/>
    </xf>
    <xf numFmtId="0" fontId="7" fillId="8" borderId="19" xfId="2" applyFont="1" applyFill="1" applyBorder="1" applyAlignment="1" applyProtection="1">
      <alignment horizontal="center" wrapText="1"/>
      <protection hidden="1"/>
    </xf>
    <xf numFmtId="0" fontId="7" fillId="8" borderId="8" xfId="2" applyFont="1" applyFill="1" applyBorder="1" applyAlignment="1" applyProtection="1">
      <alignment horizontal="center" wrapText="1"/>
      <protection hidden="1"/>
    </xf>
    <xf numFmtId="0" fontId="7" fillId="8" borderId="8" xfId="2" applyFont="1" applyFill="1" applyBorder="1" applyAlignment="1" applyProtection="1">
      <alignment horizontal="center"/>
      <protection hidden="1"/>
    </xf>
    <xf numFmtId="0" fontId="8" fillId="8" borderId="7" xfId="2" applyFont="1" applyFill="1" applyBorder="1" applyAlignment="1" applyProtection="1">
      <alignment horizontal="center" wrapText="1"/>
      <protection hidden="1"/>
    </xf>
    <xf numFmtId="0" fontId="41" fillId="8" borderId="20" xfId="2" applyFont="1" applyFill="1" applyBorder="1" applyAlignment="1" applyProtection="1">
      <alignment wrapText="1"/>
      <protection hidden="1"/>
    </xf>
    <xf numFmtId="0" fontId="41" fillId="8" borderId="52" xfId="2" applyFont="1" applyFill="1" applyBorder="1" applyAlignment="1" applyProtection="1">
      <alignment horizontal="center" wrapText="1"/>
      <protection hidden="1"/>
    </xf>
    <xf numFmtId="0" fontId="41" fillId="8" borderId="52" xfId="2" applyFont="1" applyFill="1" applyBorder="1" applyAlignment="1" applyProtection="1">
      <alignment wrapText="1"/>
      <protection hidden="1"/>
    </xf>
    <xf numFmtId="7" fontId="41" fillId="8" borderId="40" xfId="1" applyNumberFormat="1" applyFont="1" applyFill="1" applyBorder="1" applyAlignment="1" applyProtection="1">
      <alignment horizontal="center"/>
      <protection hidden="1"/>
    </xf>
    <xf numFmtId="0" fontId="41" fillId="8" borderId="40" xfId="1" applyNumberFormat="1" applyFont="1" applyFill="1" applyBorder="1" applyAlignment="1" applyProtection="1">
      <alignment horizontal="center"/>
      <protection hidden="1"/>
    </xf>
    <xf numFmtId="168" fontId="41" fillId="8" borderId="40" xfId="1" applyNumberFormat="1" applyFont="1" applyFill="1" applyBorder="1" applyAlignment="1" applyProtection="1">
      <alignment horizontal="center"/>
      <protection hidden="1"/>
    </xf>
    <xf numFmtId="5" fontId="41" fillId="8" borderId="40" xfId="1" applyNumberFormat="1" applyFont="1" applyFill="1" applyBorder="1" applyAlignment="1" applyProtection="1">
      <alignment horizontal="center"/>
      <protection hidden="1"/>
    </xf>
    <xf numFmtId="0" fontId="42" fillId="8" borderId="20" xfId="2" applyFont="1" applyFill="1" applyBorder="1" applyAlignment="1" applyProtection="1">
      <alignment wrapText="1"/>
      <protection hidden="1"/>
    </xf>
    <xf numFmtId="0" fontId="42" fillId="8" borderId="52" xfId="2" applyFont="1" applyFill="1" applyBorder="1" applyAlignment="1" applyProtection="1">
      <alignment horizontal="center" wrapText="1"/>
      <protection hidden="1"/>
    </xf>
    <xf numFmtId="0" fontId="42" fillId="8" borderId="52" xfId="2" applyFont="1" applyFill="1" applyBorder="1" applyAlignment="1" applyProtection="1">
      <alignment wrapText="1"/>
      <protection hidden="1"/>
    </xf>
    <xf numFmtId="7" fontId="42" fillId="8" borderId="40" xfId="1" applyNumberFormat="1" applyFont="1" applyFill="1" applyBorder="1" applyAlignment="1" applyProtection="1">
      <alignment horizontal="center"/>
      <protection hidden="1"/>
    </xf>
    <xf numFmtId="0" fontId="42" fillId="8" borderId="40" xfId="1" applyNumberFormat="1" applyFont="1" applyFill="1" applyBorder="1" applyAlignment="1" applyProtection="1">
      <alignment horizontal="center"/>
      <protection hidden="1"/>
    </xf>
    <xf numFmtId="168" fontId="42" fillId="8" borderId="40" xfId="1" applyNumberFormat="1" applyFont="1" applyFill="1" applyBorder="1" applyAlignment="1" applyProtection="1">
      <alignment horizontal="center"/>
      <protection hidden="1"/>
    </xf>
    <xf numFmtId="5" fontId="42" fillId="8" borderId="40" xfId="1" applyNumberFormat="1" applyFont="1" applyFill="1" applyBorder="1" applyAlignment="1" applyProtection="1">
      <alignment horizontal="center"/>
      <protection hidden="1"/>
    </xf>
    <xf numFmtId="0" fontId="43" fillId="8" borderId="20" xfId="2" applyFont="1" applyFill="1" applyBorder="1" applyAlignment="1" applyProtection="1">
      <alignment wrapText="1"/>
      <protection hidden="1"/>
    </xf>
    <xf numFmtId="0" fontId="43" fillId="8" borderId="52" xfId="2" applyFont="1" applyFill="1" applyBorder="1" applyAlignment="1" applyProtection="1">
      <alignment horizontal="center" wrapText="1"/>
      <protection hidden="1"/>
    </xf>
    <xf numFmtId="0" fontId="43" fillId="8" borderId="52" xfId="2" applyFont="1" applyFill="1" applyBorder="1" applyAlignment="1" applyProtection="1">
      <alignment wrapText="1"/>
      <protection hidden="1"/>
    </xf>
    <xf numFmtId="7" fontId="43" fillId="8" borderId="40" xfId="1" applyNumberFormat="1" applyFont="1" applyFill="1" applyBorder="1" applyAlignment="1" applyProtection="1">
      <alignment horizontal="center"/>
      <protection hidden="1"/>
    </xf>
    <xf numFmtId="0" fontId="43" fillId="8" borderId="40" xfId="1" applyNumberFormat="1" applyFont="1" applyFill="1" applyBorder="1" applyAlignment="1" applyProtection="1">
      <alignment horizontal="center"/>
      <protection hidden="1"/>
    </xf>
    <xf numFmtId="5" fontId="43" fillId="8" borderId="40" xfId="1" applyNumberFormat="1" applyFont="1" applyFill="1" applyBorder="1" applyAlignment="1" applyProtection="1">
      <alignment horizontal="center"/>
      <protection hidden="1"/>
    </xf>
    <xf numFmtId="0" fontId="13" fillId="8" borderId="20" xfId="2" applyFont="1" applyFill="1" applyBorder="1" applyAlignment="1" applyProtection="1">
      <alignment wrapText="1"/>
      <protection hidden="1"/>
    </xf>
    <xf numFmtId="0" fontId="13" fillId="8" borderId="26" xfId="2" applyFont="1" applyFill="1" applyBorder="1" applyAlignment="1" applyProtection="1">
      <alignment horizontal="center" wrapText="1"/>
      <protection hidden="1"/>
    </xf>
    <xf numFmtId="0" fontId="13" fillId="8" borderId="26" xfId="2" applyFont="1" applyFill="1" applyBorder="1" applyAlignment="1" applyProtection="1">
      <alignment wrapText="1"/>
      <protection hidden="1"/>
    </xf>
    <xf numFmtId="7" fontId="13" fillId="8" borderId="22" xfId="1" applyNumberFormat="1" applyFont="1" applyFill="1" applyBorder="1" applyAlignment="1" applyProtection="1">
      <alignment horizontal="center"/>
      <protection hidden="1"/>
    </xf>
    <xf numFmtId="7" fontId="13" fillId="8" borderId="9" xfId="1" applyNumberFormat="1" applyFont="1" applyFill="1" applyBorder="1" applyAlignment="1" applyProtection="1">
      <alignment horizontal="center"/>
      <protection hidden="1"/>
    </xf>
    <xf numFmtId="168" fontId="13" fillId="8" borderId="22" xfId="1" applyNumberFormat="1" applyFont="1" applyFill="1" applyBorder="1" applyAlignment="1" applyProtection="1">
      <alignment horizontal="center" wrapText="1"/>
      <protection hidden="1"/>
    </xf>
    <xf numFmtId="168" fontId="13" fillId="8" borderId="40" xfId="1" applyNumberFormat="1" applyFont="1" applyFill="1" applyBorder="1" applyAlignment="1" applyProtection="1">
      <alignment horizontal="center" wrapText="1"/>
      <protection hidden="1"/>
    </xf>
    <xf numFmtId="5" fontId="13" fillId="8" borderId="9" xfId="1" applyNumberFormat="1" applyFont="1" applyFill="1" applyBorder="1" applyAlignment="1" applyProtection="1">
      <alignment horizontal="center"/>
      <protection hidden="1"/>
    </xf>
    <xf numFmtId="0" fontId="13" fillId="8" borderId="2" xfId="2" applyFont="1" applyFill="1" applyBorder="1" applyAlignment="1" applyProtection="1">
      <alignment horizontal="center" wrapText="1"/>
      <protection hidden="1"/>
    </xf>
    <xf numFmtId="0" fontId="13" fillId="8" borderId="2" xfId="2" applyFont="1" applyFill="1" applyBorder="1" applyAlignment="1" applyProtection="1">
      <alignment wrapText="1"/>
      <protection hidden="1"/>
    </xf>
    <xf numFmtId="168" fontId="13" fillId="8" borderId="9" xfId="1" applyNumberFormat="1" applyFont="1" applyFill="1" applyBorder="1" applyAlignment="1" applyProtection="1">
      <alignment horizontal="center" wrapText="1"/>
      <protection hidden="1"/>
    </xf>
    <xf numFmtId="0" fontId="13" fillId="3" borderId="22" xfId="1" applyNumberFormat="1" applyFont="1" applyFill="1" applyBorder="1" applyAlignment="1" applyProtection="1">
      <alignment horizontal="center"/>
      <protection hidden="1"/>
    </xf>
    <xf numFmtId="0" fontId="7" fillId="12" borderId="8" xfId="2" applyFont="1" applyFill="1" applyBorder="1" applyAlignment="1" applyProtection="1">
      <alignment horizontal="center" wrapText="1"/>
      <protection hidden="1"/>
    </xf>
    <xf numFmtId="0" fontId="13" fillId="12" borderId="26" xfId="2" applyFont="1" applyFill="1" applyBorder="1" applyAlignment="1" applyProtection="1">
      <alignment horizontal="center" wrapText="1"/>
      <protection locked="0"/>
    </xf>
    <xf numFmtId="0" fontId="13" fillId="12" borderId="22" xfId="1" applyNumberFormat="1" applyFont="1" applyFill="1" applyBorder="1" applyAlignment="1" applyProtection="1">
      <alignment horizontal="center"/>
      <protection locked="0"/>
    </xf>
    <xf numFmtId="5" fontId="13" fillId="12" borderId="40" xfId="1" applyNumberFormat="1" applyFont="1" applyFill="1" applyBorder="1" applyAlignment="1" applyProtection="1">
      <alignment horizontal="center"/>
      <protection hidden="1"/>
    </xf>
    <xf numFmtId="5" fontId="13" fillId="12" borderId="22" xfId="1" applyNumberFormat="1" applyFont="1" applyFill="1" applyBorder="1" applyAlignment="1" applyProtection="1">
      <alignment horizontal="center"/>
      <protection locked="0"/>
    </xf>
    <xf numFmtId="0" fontId="13" fillId="8" borderId="26" xfId="2" applyFont="1" applyFill="1" applyBorder="1" applyAlignment="1" applyProtection="1">
      <alignment horizontal="center" wrapText="1"/>
      <protection locked="0"/>
    </xf>
    <xf numFmtId="0" fontId="13" fillId="8" borderId="22" xfId="1" applyNumberFormat="1" applyFont="1" applyFill="1" applyBorder="1" applyAlignment="1" applyProtection="1">
      <alignment horizontal="center"/>
      <protection locked="0"/>
    </xf>
    <xf numFmtId="5" fontId="13" fillId="8" borderId="22" xfId="1" applyNumberFormat="1" applyFont="1" applyFill="1" applyBorder="1" applyAlignment="1" applyProtection="1">
      <alignment horizontal="center"/>
      <protection locked="0"/>
    </xf>
    <xf numFmtId="0" fontId="13" fillId="12" borderId="31" xfId="2" applyFont="1" applyFill="1" applyBorder="1" applyAlignment="1" applyProtection="1">
      <alignment wrapText="1"/>
      <protection locked="0"/>
    </xf>
    <xf numFmtId="0" fontId="13" fillId="12" borderId="25" xfId="2" applyFont="1" applyFill="1" applyBorder="1" applyAlignment="1" applyProtection="1">
      <alignment wrapText="1"/>
      <protection locked="0"/>
    </xf>
    <xf numFmtId="0" fontId="7" fillId="12" borderId="29" xfId="2" applyFont="1" applyFill="1" applyBorder="1" applyAlignment="1" applyProtection="1">
      <alignment horizontal="center"/>
      <protection hidden="1"/>
    </xf>
    <xf numFmtId="0" fontId="7" fillId="12" borderId="24" xfId="2" applyFont="1" applyFill="1" applyBorder="1" applyAlignment="1" applyProtection="1">
      <alignment horizontal="center"/>
      <protection hidden="1"/>
    </xf>
    <xf numFmtId="0" fontId="7" fillId="12" borderId="4" xfId="2" applyFont="1" applyFill="1" applyBorder="1" applyAlignment="1" applyProtection="1">
      <alignment horizontal="center"/>
      <protection hidden="1"/>
    </xf>
    <xf numFmtId="0" fontId="0" fillId="12" borderId="23" xfId="0" applyFont="1" applyFill="1" applyBorder="1" applyProtection="1">
      <protection hidden="1"/>
    </xf>
    <xf numFmtId="0" fontId="7" fillId="12" borderId="18" xfId="2" applyFont="1" applyFill="1" applyBorder="1" applyAlignment="1" applyProtection="1">
      <alignment horizontal="center"/>
      <protection hidden="1"/>
    </xf>
    <xf numFmtId="0" fontId="7" fillId="12" borderId="6" xfId="2" applyFont="1" applyFill="1" applyBorder="1" applyAlignment="1" applyProtection="1">
      <alignment horizontal="center"/>
      <protection hidden="1"/>
    </xf>
    <xf numFmtId="0" fontId="0" fillId="12" borderId="5" xfId="0" applyFont="1" applyFill="1" applyBorder="1" applyProtection="1">
      <protection hidden="1"/>
    </xf>
    <xf numFmtId="0" fontId="7" fillId="12" borderId="19" xfId="2" applyFont="1" applyFill="1" applyBorder="1" applyAlignment="1" applyProtection="1">
      <alignment horizontal="center" wrapText="1"/>
      <protection hidden="1"/>
    </xf>
    <xf numFmtId="0" fontId="7" fillId="12" borderId="8" xfId="2" applyFont="1" applyFill="1" applyBorder="1" applyAlignment="1" applyProtection="1">
      <alignment horizontal="center"/>
      <protection hidden="1"/>
    </xf>
    <xf numFmtId="0" fontId="8" fillId="12" borderId="7" xfId="2" applyFont="1" applyFill="1" applyBorder="1" applyAlignment="1" applyProtection="1">
      <alignment horizontal="center" wrapText="1"/>
      <protection hidden="1"/>
    </xf>
    <xf numFmtId="0" fontId="13" fillId="12" borderId="20" xfId="2" applyFont="1" applyFill="1" applyBorder="1" applyAlignment="1" applyProtection="1">
      <alignment wrapText="1"/>
      <protection locked="0"/>
    </xf>
    <xf numFmtId="0" fontId="13" fillId="12" borderId="52" xfId="2" applyFont="1" applyFill="1" applyBorder="1" applyAlignment="1" applyProtection="1">
      <alignment horizontal="center" wrapText="1"/>
      <protection locked="0"/>
    </xf>
    <xf numFmtId="0" fontId="13" fillId="12" borderId="52" xfId="2" applyFont="1" applyFill="1" applyBorder="1" applyAlignment="1" applyProtection="1">
      <alignment wrapText="1"/>
      <protection locked="0"/>
    </xf>
    <xf numFmtId="168" fontId="13" fillId="12" borderId="40" xfId="1" applyNumberFormat="1" applyFont="1" applyFill="1" applyBorder="1" applyAlignment="1" applyProtection="1">
      <alignment horizontal="center"/>
      <protection locked="0"/>
    </xf>
    <xf numFmtId="0" fontId="13" fillId="12" borderId="40" xfId="1" applyNumberFormat="1" applyFont="1" applyFill="1" applyBorder="1" applyAlignment="1" applyProtection="1">
      <alignment horizontal="center"/>
      <protection locked="0"/>
    </xf>
    <xf numFmtId="7" fontId="13" fillId="12" borderId="40" xfId="1" applyNumberFormat="1" applyFont="1" applyFill="1" applyBorder="1" applyAlignment="1" applyProtection="1">
      <alignment horizontal="center"/>
      <protection locked="0"/>
    </xf>
    <xf numFmtId="5" fontId="13" fillId="12" borderId="22" xfId="1" applyNumberFormat="1" applyFont="1" applyFill="1" applyBorder="1" applyAlignment="1" applyProtection="1">
      <alignment horizontal="center"/>
      <protection hidden="1"/>
    </xf>
    <xf numFmtId="3" fontId="13" fillId="12" borderId="22" xfId="1" applyNumberFormat="1" applyFont="1" applyFill="1" applyBorder="1" applyAlignment="1" applyProtection="1">
      <alignment horizontal="center"/>
      <protection hidden="1"/>
    </xf>
    <xf numFmtId="0" fontId="13" fillId="8" borderId="31" xfId="2" applyFont="1" applyFill="1" applyBorder="1" applyAlignment="1" applyProtection="1">
      <alignment wrapText="1"/>
      <protection locked="0"/>
    </xf>
    <xf numFmtId="0" fontId="0" fillId="8" borderId="24" xfId="0" applyFont="1" applyFill="1" applyBorder="1" applyProtection="1">
      <protection locked="0"/>
    </xf>
    <xf numFmtId="0" fontId="7" fillId="8" borderId="29" xfId="2" applyFont="1" applyFill="1" applyBorder="1" applyAlignment="1" applyProtection="1">
      <alignment horizontal="center"/>
      <protection hidden="1"/>
    </xf>
    <xf numFmtId="0" fontId="7" fillId="8" borderId="24" xfId="2" applyFont="1" applyFill="1" applyBorder="1" applyAlignment="1" applyProtection="1">
      <alignment horizontal="center"/>
      <protection hidden="1"/>
    </xf>
    <xf numFmtId="0" fontId="7" fillId="8" borderId="4" xfId="2" applyFont="1" applyFill="1" applyBorder="1" applyAlignment="1" applyProtection="1">
      <alignment horizontal="center"/>
      <protection hidden="1"/>
    </xf>
    <xf numFmtId="0" fontId="0" fillId="8" borderId="23" xfId="0" applyFont="1" applyFill="1" applyBorder="1" applyProtection="1">
      <protection hidden="1"/>
    </xf>
    <xf numFmtId="0" fontId="7" fillId="8" borderId="18" xfId="2" applyFont="1" applyFill="1" applyBorder="1" applyAlignment="1" applyProtection="1">
      <alignment horizontal="center"/>
      <protection hidden="1"/>
    </xf>
    <xf numFmtId="0" fontId="7" fillId="8" borderId="6" xfId="2" applyFont="1" applyFill="1" applyBorder="1" applyAlignment="1" applyProtection="1">
      <alignment horizontal="center"/>
      <protection hidden="1"/>
    </xf>
    <xf numFmtId="0" fontId="0" fillId="8" borderId="5" xfId="0" applyFont="1" applyFill="1" applyBorder="1" applyProtection="1">
      <protection hidden="1"/>
    </xf>
    <xf numFmtId="168" fontId="13" fillId="8" borderId="40" xfId="1" applyNumberFormat="1" applyFont="1" applyFill="1" applyBorder="1" applyAlignment="1" applyProtection="1">
      <alignment horizontal="center"/>
      <protection locked="0"/>
    </xf>
    <xf numFmtId="1" fontId="13" fillId="8" borderId="40" xfId="1" applyNumberFormat="1" applyFont="1" applyFill="1" applyBorder="1" applyAlignment="1" applyProtection="1">
      <alignment horizontal="center"/>
      <protection locked="0"/>
    </xf>
    <xf numFmtId="1" fontId="13" fillId="8" borderId="40" xfId="1" applyNumberFormat="1" applyFont="1" applyFill="1" applyBorder="1" applyAlignment="1" applyProtection="1">
      <alignment horizontal="center"/>
      <protection hidden="1"/>
    </xf>
    <xf numFmtId="0" fontId="7" fillId="13" borderId="29" xfId="2" applyFont="1" applyFill="1" applyBorder="1" applyAlignment="1" applyProtection="1">
      <alignment horizontal="center"/>
      <protection hidden="1"/>
    </xf>
    <xf numFmtId="0" fontId="7" fillId="13" borderId="24" xfId="2" applyFont="1" applyFill="1" applyBorder="1" applyAlignment="1" applyProtection="1">
      <alignment horizontal="center"/>
      <protection hidden="1"/>
    </xf>
    <xf numFmtId="0" fontId="7" fillId="13" borderId="4" xfId="2" applyFont="1" applyFill="1" applyBorder="1" applyAlignment="1" applyProtection="1">
      <alignment horizontal="center"/>
      <protection hidden="1"/>
    </xf>
    <xf numFmtId="0" fontId="0" fillId="13" borderId="23" xfId="0" applyFont="1" applyFill="1" applyBorder="1" applyProtection="1">
      <protection hidden="1"/>
    </xf>
    <xf numFmtId="0" fontId="7" fillId="13" borderId="18" xfId="2" applyFont="1" applyFill="1" applyBorder="1" applyAlignment="1" applyProtection="1">
      <alignment horizontal="center"/>
      <protection hidden="1"/>
    </xf>
    <xf numFmtId="0" fontId="7" fillId="13" borderId="6" xfId="2" applyFont="1" applyFill="1" applyBorder="1" applyAlignment="1" applyProtection="1">
      <alignment horizontal="center"/>
      <protection hidden="1"/>
    </xf>
    <xf numFmtId="0" fontId="0" fillId="13" borderId="5" xfId="0" applyFont="1" applyFill="1" applyBorder="1" applyProtection="1">
      <protection hidden="1"/>
    </xf>
    <xf numFmtId="0" fontId="7" fillId="13" borderId="19" xfId="2" applyFont="1" applyFill="1" applyBorder="1" applyAlignment="1" applyProtection="1">
      <alignment horizontal="center" wrapText="1"/>
      <protection hidden="1"/>
    </xf>
    <xf numFmtId="0" fontId="7" fillId="13" borderId="8" xfId="2" applyFont="1" applyFill="1" applyBorder="1" applyAlignment="1" applyProtection="1">
      <alignment horizontal="center" wrapText="1"/>
      <protection hidden="1"/>
    </xf>
    <xf numFmtId="0" fontId="7" fillId="13" borderId="8" xfId="2" applyFont="1" applyFill="1" applyBorder="1" applyAlignment="1" applyProtection="1">
      <alignment horizontal="center"/>
      <protection hidden="1"/>
    </xf>
    <xf numFmtId="0" fontId="8" fillId="13" borderId="7" xfId="2" applyFont="1" applyFill="1" applyBorder="1" applyAlignment="1" applyProtection="1">
      <alignment horizontal="center" wrapText="1"/>
      <protection hidden="1"/>
    </xf>
    <xf numFmtId="0" fontId="13" fillId="13" borderId="20" xfId="2" applyFont="1" applyFill="1" applyBorder="1" applyAlignment="1" applyProtection="1">
      <alignment wrapText="1"/>
      <protection locked="0"/>
    </xf>
    <xf numFmtId="0" fontId="13" fillId="13" borderId="52" xfId="2" applyFont="1" applyFill="1" applyBorder="1" applyAlignment="1" applyProtection="1">
      <alignment horizontal="center" wrapText="1"/>
      <protection locked="0"/>
    </xf>
    <xf numFmtId="0" fontId="13" fillId="13" borderId="52" xfId="2" applyFont="1" applyFill="1" applyBorder="1" applyAlignment="1" applyProtection="1">
      <alignment wrapText="1"/>
      <protection locked="0"/>
    </xf>
    <xf numFmtId="168" fontId="13" fillId="13" borderId="40" xfId="1" applyNumberFormat="1" applyFont="1" applyFill="1" applyBorder="1" applyAlignment="1" applyProtection="1">
      <alignment horizontal="center" wrapText="1"/>
      <protection locked="0"/>
    </xf>
    <xf numFmtId="0" fontId="13" fillId="13" borderId="40" xfId="1" applyNumberFormat="1" applyFont="1" applyFill="1" applyBorder="1" applyAlignment="1" applyProtection="1">
      <alignment horizontal="center"/>
      <protection locked="0"/>
    </xf>
    <xf numFmtId="7" fontId="13" fillId="13" borderId="40" xfId="1" applyNumberFormat="1" applyFont="1" applyFill="1" applyBorder="1" applyAlignment="1" applyProtection="1">
      <alignment horizontal="center"/>
      <protection locked="0"/>
    </xf>
    <xf numFmtId="5" fontId="13" fillId="13" borderId="22" xfId="1" applyNumberFormat="1" applyFont="1" applyFill="1" applyBorder="1" applyAlignment="1" applyProtection="1">
      <alignment horizontal="center"/>
      <protection hidden="1"/>
    </xf>
    <xf numFmtId="3" fontId="13" fillId="13" borderId="22" xfId="1" applyNumberFormat="1" applyFont="1" applyFill="1" applyBorder="1" applyAlignment="1" applyProtection="1">
      <alignment horizontal="center"/>
      <protection hidden="1"/>
    </xf>
    <xf numFmtId="5" fontId="13" fillId="13" borderId="40" xfId="1" applyNumberFormat="1" applyFont="1" applyFill="1" applyBorder="1" applyAlignment="1" applyProtection="1">
      <alignment horizontal="center"/>
      <protection locked="0"/>
    </xf>
    <xf numFmtId="0" fontId="5" fillId="12" borderId="26" xfId="2" applyFont="1" applyFill="1" applyBorder="1" applyAlignment="1" applyProtection="1">
      <protection locked="0"/>
    </xf>
    <xf numFmtId="3" fontId="13" fillId="12" borderId="52" xfId="2" applyNumberFormat="1" applyFont="1" applyFill="1" applyBorder="1" applyAlignment="1" applyProtection="1">
      <alignment horizontal="center" wrapText="1"/>
      <protection locked="0"/>
    </xf>
    <xf numFmtId="5" fontId="13" fillId="12" borderId="40" xfId="1" applyNumberFormat="1" applyFont="1" applyFill="1" applyBorder="1" applyAlignment="1" applyProtection="1">
      <alignment horizontal="center"/>
      <protection locked="0" hidden="1"/>
    </xf>
    <xf numFmtId="0" fontId="13" fillId="12" borderId="26" xfId="2" applyFont="1" applyFill="1" applyBorder="1" applyAlignment="1" applyProtection="1">
      <alignment wrapText="1"/>
      <protection locked="0"/>
    </xf>
    <xf numFmtId="7" fontId="13" fillId="12" borderId="22" xfId="1" applyNumberFormat="1" applyFont="1" applyFill="1" applyBorder="1" applyAlignment="1" applyProtection="1">
      <alignment horizontal="center"/>
      <protection locked="0"/>
    </xf>
    <xf numFmtId="168" fontId="13" fillId="12" borderId="22" xfId="1" applyNumberFormat="1" applyFont="1" applyFill="1" applyBorder="1" applyAlignment="1" applyProtection="1">
      <alignment horizontal="center"/>
      <protection locked="0"/>
    </xf>
    <xf numFmtId="0" fontId="13" fillId="12" borderId="29" xfId="2" applyFont="1" applyFill="1" applyBorder="1" applyAlignment="1" applyProtection="1">
      <alignment wrapText="1"/>
      <protection locked="0"/>
    </xf>
    <xf numFmtId="0" fontId="13" fillId="12" borderId="24" xfId="2" applyFont="1" applyFill="1" applyBorder="1" applyAlignment="1" applyProtection="1">
      <alignment horizontal="center" wrapText="1"/>
      <protection locked="0"/>
    </xf>
    <xf numFmtId="0" fontId="13" fillId="12" borderId="24" xfId="2" applyFont="1" applyFill="1" applyBorder="1" applyAlignment="1" applyProtection="1">
      <alignment wrapText="1"/>
      <protection locked="0"/>
    </xf>
    <xf numFmtId="7" fontId="13" fillId="12" borderId="23" xfId="1" applyNumberFormat="1" applyFont="1" applyFill="1" applyBorder="1" applyAlignment="1" applyProtection="1">
      <alignment horizontal="center"/>
      <protection locked="0"/>
    </xf>
    <xf numFmtId="3" fontId="2" fillId="12" borderId="37" xfId="0" applyNumberFormat="1" applyFont="1" applyFill="1" applyBorder="1" applyAlignment="1" applyProtection="1">
      <alignment horizontal="center"/>
      <protection hidden="1"/>
    </xf>
    <xf numFmtId="3" fontId="2" fillId="12" borderId="38" xfId="0" applyNumberFormat="1" applyFont="1" applyFill="1" applyBorder="1" applyAlignment="1" applyProtection="1">
      <alignment horizontal="center"/>
      <protection hidden="1"/>
    </xf>
    <xf numFmtId="0" fontId="5" fillId="8" borderId="26" xfId="2" applyFont="1" applyFill="1" applyBorder="1" applyAlignment="1" applyProtection="1">
      <protection locked="0"/>
    </xf>
    <xf numFmtId="0" fontId="13" fillId="8" borderId="26" xfId="2" applyFont="1" applyFill="1" applyBorder="1" applyAlignment="1" applyProtection="1">
      <alignment wrapText="1"/>
      <protection locked="0"/>
    </xf>
    <xf numFmtId="7" fontId="13" fillId="8" borderId="22" xfId="1" applyNumberFormat="1" applyFont="1" applyFill="1" applyBorder="1" applyAlignment="1" applyProtection="1">
      <alignment horizontal="center"/>
      <protection locked="0"/>
    </xf>
    <xf numFmtId="168" fontId="13" fillId="8" borderId="22" xfId="1" applyNumberFormat="1" applyFont="1" applyFill="1" applyBorder="1" applyAlignment="1" applyProtection="1">
      <alignment horizontal="center"/>
      <protection locked="0"/>
    </xf>
    <xf numFmtId="3" fontId="2" fillId="8" borderId="37" xfId="0" applyNumberFormat="1" applyFont="1" applyFill="1" applyBorder="1" applyAlignment="1" applyProtection="1">
      <alignment horizontal="center"/>
      <protection hidden="1"/>
    </xf>
    <xf numFmtId="3" fontId="2" fillId="8" borderId="38" xfId="0" applyNumberFormat="1" applyFont="1" applyFill="1" applyBorder="1" applyAlignment="1" applyProtection="1">
      <alignment horizontal="center"/>
      <protection hidden="1"/>
    </xf>
    <xf numFmtId="7" fontId="13" fillId="8" borderId="23" xfId="1" applyNumberFormat="1" applyFont="1" applyFill="1" applyBorder="1" applyAlignment="1" applyProtection="1">
      <alignment horizontal="center"/>
      <protection hidden="1"/>
    </xf>
    <xf numFmtId="5" fontId="13" fillId="8" borderId="23" xfId="1" applyNumberFormat="1" applyFont="1" applyFill="1" applyBorder="1" applyAlignment="1" applyProtection="1">
      <alignment horizontal="center"/>
      <protection hidden="1"/>
    </xf>
    <xf numFmtId="3" fontId="2" fillId="13" borderId="37" xfId="0" applyNumberFormat="1" applyFont="1" applyFill="1" applyBorder="1" applyAlignment="1" applyProtection="1">
      <alignment horizontal="center"/>
      <protection hidden="1"/>
    </xf>
    <xf numFmtId="3" fontId="2" fillId="13" borderId="38" xfId="0" applyNumberFormat="1" applyFont="1" applyFill="1" applyBorder="1" applyAlignment="1" applyProtection="1">
      <alignment horizontal="center"/>
      <protection hidden="1"/>
    </xf>
    <xf numFmtId="0" fontId="13" fillId="3" borderId="31" xfId="2" applyFont="1" applyFill="1" applyBorder="1" applyAlignment="1" applyProtection="1">
      <alignment horizontal="center" wrapText="1"/>
      <protection locked="0"/>
    </xf>
    <xf numFmtId="0" fontId="13" fillId="3" borderId="25" xfId="2" applyFont="1" applyFill="1" applyBorder="1" applyAlignment="1" applyProtection="1">
      <alignment horizontal="center" wrapText="1"/>
      <protection locked="0"/>
    </xf>
    <xf numFmtId="0" fontId="7" fillId="3" borderId="6" xfId="2" applyFont="1" applyFill="1" applyBorder="1" applyAlignment="1" applyProtection="1">
      <alignment horizontal="center" wrapText="1"/>
      <protection hidden="1"/>
    </xf>
    <xf numFmtId="0" fontId="13" fillId="3" borderId="20" xfId="2" applyFont="1" applyFill="1" applyBorder="1" applyAlignment="1" applyProtection="1">
      <alignment horizontal="center" wrapText="1"/>
      <protection locked="0"/>
    </xf>
    <xf numFmtId="0" fontId="13" fillId="3" borderId="22" xfId="2" applyFont="1" applyFill="1" applyBorder="1" applyAlignment="1" applyProtection="1">
      <alignment horizontal="center" wrapText="1"/>
      <protection locked="0"/>
    </xf>
    <xf numFmtId="0" fontId="13" fillId="3" borderId="40" xfId="2" applyFont="1" applyFill="1" applyBorder="1" applyAlignment="1" applyProtection="1">
      <alignment horizontal="center" wrapText="1"/>
      <protection locked="0"/>
    </xf>
    <xf numFmtId="167" fontId="13" fillId="3" borderId="22" xfId="2" applyNumberFormat="1" applyFont="1" applyFill="1" applyBorder="1" applyAlignment="1" applyProtection="1">
      <alignment horizontal="center" wrapText="1"/>
      <protection locked="0"/>
    </xf>
    <xf numFmtId="167" fontId="13" fillId="3" borderId="22" xfId="2" applyNumberFormat="1" applyFont="1" applyFill="1" applyBorder="1" applyAlignment="1" applyProtection="1">
      <alignment horizontal="center"/>
      <protection locked="0"/>
    </xf>
    <xf numFmtId="5" fontId="13" fillId="3" borderId="47" xfId="1" applyNumberFormat="1" applyFont="1" applyFill="1" applyBorder="1" applyAlignment="1" applyProtection="1">
      <alignment horizontal="center"/>
      <protection locked="0"/>
    </xf>
    <xf numFmtId="0" fontId="13" fillId="3" borderId="20" xfId="2" applyFont="1" applyFill="1" applyBorder="1" applyAlignment="1" applyProtection="1">
      <alignment horizontal="center" wrapText="1"/>
      <protection locked="0" hidden="1"/>
    </xf>
    <xf numFmtId="0" fontId="13" fillId="3" borderId="26" xfId="2" applyFont="1" applyFill="1" applyBorder="1" applyAlignment="1" applyProtection="1">
      <alignment horizontal="center" wrapText="1"/>
      <protection locked="0" hidden="1"/>
    </xf>
    <xf numFmtId="0" fontId="13" fillId="3" borderId="22" xfId="2" applyFont="1" applyFill="1" applyBorder="1" applyAlignment="1" applyProtection="1">
      <alignment horizontal="center" wrapText="1"/>
      <protection locked="0" hidden="1"/>
    </xf>
    <xf numFmtId="0" fontId="13" fillId="3" borderId="22" xfId="1" applyNumberFormat="1" applyFont="1" applyFill="1" applyBorder="1" applyAlignment="1" applyProtection="1">
      <alignment horizontal="center"/>
      <protection locked="0" hidden="1"/>
    </xf>
    <xf numFmtId="5" fontId="13" fillId="3" borderId="22" xfId="1" applyNumberFormat="1" applyFont="1" applyFill="1" applyBorder="1" applyAlignment="1" applyProtection="1">
      <alignment horizontal="center"/>
      <protection locked="0" hidden="1"/>
    </xf>
    <xf numFmtId="5" fontId="13" fillId="3" borderId="47" xfId="1" applyNumberFormat="1" applyFont="1" applyFill="1" applyBorder="1" applyAlignment="1" applyProtection="1">
      <alignment horizontal="center"/>
      <protection locked="0" hidden="1"/>
    </xf>
    <xf numFmtId="5" fontId="13" fillId="3" borderId="22" xfId="2" applyNumberFormat="1" applyFont="1" applyFill="1" applyBorder="1" applyAlignment="1" applyProtection="1">
      <alignment horizontal="center" wrapText="1"/>
      <protection hidden="1"/>
    </xf>
    <xf numFmtId="0" fontId="13" fillId="8" borderId="31" xfId="2" applyFont="1" applyFill="1" applyBorder="1" applyAlignment="1" applyProtection="1">
      <alignment wrapText="1"/>
      <protection hidden="1"/>
    </xf>
    <xf numFmtId="0" fontId="5" fillId="8" borderId="26" xfId="2" applyFont="1" applyFill="1" applyBorder="1" applyAlignment="1" applyProtection="1">
      <protection hidden="1"/>
    </xf>
    <xf numFmtId="168" fontId="13" fillId="8" borderId="22" xfId="1" applyNumberFormat="1" applyFont="1" applyFill="1" applyBorder="1" applyAlignment="1" applyProtection="1">
      <alignment horizontal="center"/>
      <protection hidden="1"/>
    </xf>
    <xf numFmtId="0" fontId="13" fillId="8" borderId="22" xfId="1" applyNumberFormat="1" applyFont="1" applyFill="1" applyBorder="1" applyAlignment="1" applyProtection="1">
      <alignment horizontal="center"/>
      <protection hidden="1"/>
    </xf>
    <xf numFmtId="0" fontId="13" fillId="8" borderId="29" xfId="2" applyFont="1" applyFill="1" applyBorder="1" applyAlignment="1" applyProtection="1">
      <alignment wrapText="1"/>
      <protection hidden="1"/>
    </xf>
    <xf numFmtId="0" fontId="13" fillId="8" borderId="24" xfId="2" applyFont="1" applyFill="1" applyBorder="1" applyAlignment="1" applyProtection="1">
      <alignment horizontal="center" wrapText="1"/>
      <protection hidden="1"/>
    </xf>
    <xf numFmtId="0" fontId="13" fillId="8" borderId="24" xfId="2" applyFont="1" applyFill="1" applyBorder="1" applyAlignment="1" applyProtection="1">
      <alignment wrapText="1"/>
      <protection hidden="1"/>
    </xf>
    <xf numFmtId="168" fontId="13" fillId="8" borderId="23" xfId="1" applyNumberFormat="1" applyFont="1" applyFill="1" applyBorder="1" applyAlignment="1" applyProtection="1">
      <alignment horizontal="center"/>
      <protection hidden="1"/>
    </xf>
    <xf numFmtId="0" fontId="13" fillId="8" borderId="23" xfId="1" applyNumberFormat="1" applyFont="1" applyFill="1" applyBorder="1" applyAlignment="1" applyProtection="1">
      <alignment horizontal="center"/>
      <protection hidden="1"/>
    </xf>
    <xf numFmtId="0" fontId="13" fillId="13" borderId="31" xfId="2" applyFont="1" applyFill="1" applyBorder="1" applyAlignment="1" applyProtection="1">
      <alignment wrapText="1"/>
      <protection hidden="1"/>
    </xf>
    <xf numFmtId="0" fontId="13" fillId="13" borderId="25" xfId="2" applyFont="1" applyFill="1" applyBorder="1" applyAlignment="1" applyProtection="1">
      <alignment wrapText="1"/>
      <protection hidden="1"/>
    </xf>
    <xf numFmtId="0" fontId="5" fillId="13" borderId="26" xfId="2" applyFont="1" applyFill="1" applyBorder="1" applyAlignment="1" applyProtection="1">
      <protection hidden="1"/>
    </xf>
    <xf numFmtId="0" fontId="13" fillId="13" borderId="20" xfId="2" applyFont="1" applyFill="1" applyBorder="1" applyAlignment="1" applyProtection="1">
      <alignment wrapText="1"/>
      <protection hidden="1"/>
    </xf>
    <xf numFmtId="0" fontId="13" fillId="13" borderId="26" xfId="2" applyFont="1" applyFill="1" applyBorder="1" applyAlignment="1" applyProtection="1">
      <alignment horizontal="center" wrapText="1"/>
      <protection hidden="1"/>
    </xf>
    <xf numFmtId="0" fontId="13" fillId="13" borderId="26" xfId="2" applyFont="1" applyFill="1" applyBorder="1" applyAlignment="1" applyProtection="1">
      <alignment wrapText="1"/>
      <protection hidden="1"/>
    </xf>
    <xf numFmtId="168" fontId="13" fillId="13" borderId="22" xfId="1" applyNumberFormat="1" applyFont="1" applyFill="1" applyBorder="1" applyAlignment="1" applyProtection="1">
      <alignment horizontal="center"/>
      <protection hidden="1"/>
    </xf>
    <xf numFmtId="7" fontId="13" fillId="13" borderId="22" xfId="1" applyNumberFormat="1" applyFont="1" applyFill="1" applyBorder="1" applyAlignment="1" applyProtection="1">
      <alignment horizontal="center"/>
      <protection hidden="1"/>
    </xf>
    <xf numFmtId="0" fontId="13" fillId="13" borderId="22" xfId="1" applyNumberFormat="1" applyFont="1" applyFill="1" applyBorder="1" applyAlignment="1" applyProtection="1">
      <alignment horizontal="center"/>
      <protection hidden="1"/>
    </xf>
    <xf numFmtId="5" fontId="13" fillId="13" borderId="9" xfId="1" applyNumberFormat="1" applyFont="1" applyFill="1" applyBorder="1" applyAlignment="1" applyProtection="1">
      <alignment horizontal="center"/>
      <protection hidden="1"/>
    </xf>
    <xf numFmtId="0" fontId="13" fillId="13" borderId="29" xfId="2" applyFont="1" applyFill="1" applyBorder="1" applyAlignment="1" applyProtection="1">
      <alignment wrapText="1"/>
      <protection hidden="1"/>
    </xf>
    <xf numFmtId="0" fontId="13" fillId="13" borderId="24" xfId="2" applyFont="1" applyFill="1" applyBorder="1" applyAlignment="1" applyProtection="1">
      <alignment horizontal="center" wrapText="1"/>
      <protection hidden="1"/>
    </xf>
    <xf numFmtId="0" fontId="13" fillId="13" borderId="24" xfId="2" applyFont="1" applyFill="1" applyBorder="1" applyAlignment="1" applyProtection="1">
      <alignment wrapText="1"/>
      <protection hidden="1"/>
    </xf>
    <xf numFmtId="7" fontId="13" fillId="13" borderId="23" xfId="1" applyNumberFormat="1" applyFont="1" applyFill="1" applyBorder="1" applyAlignment="1" applyProtection="1">
      <alignment horizontal="center"/>
      <protection hidden="1"/>
    </xf>
    <xf numFmtId="168" fontId="13" fillId="13" borderId="23" xfId="1" applyNumberFormat="1" applyFont="1" applyFill="1" applyBorder="1" applyAlignment="1" applyProtection="1">
      <alignment horizontal="center"/>
      <protection hidden="1"/>
    </xf>
    <xf numFmtId="0" fontId="13" fillId="13" borderId="23" xfId="1" applyNumberFormat="1" applyFont="1" applyFill="1" applyBorder="1" applyAlignment="1" applyProtection="1">
      <alignment horizontal="center"/>
      <protection hidden="1"/>
    </xf>
    <xf numFmtId="5" fontId="13" fillId="13" borderId="23" xfId="1" applyNumberFormat="1" applyFont="1" applyFill="1" applyBorder="1" applyAlignment="1" applyProtection="1">
      <alignment horizontal="center"/>
      <protection hidden="1"/>
    </xf>
    <xf numFmtId="0" fontId="0" fillId="8" borderId="24" xfId="0" applyFont="1" applyFill="1" applyBorder="1" applyProtection="1">
      <protection hidden="1"/>
    </xf>
    <xf numFmtId="1" fontId="41" fillId="8" borderId="40" xfId="1" applyNumberFormat="1" applyFont="1" applyFill="1" applyBorder="1" applyAlignment="1" applyProtection="1">
      <alignment horizontal="center"/>
      <protection hidden="1"/>
    </xf>
    <xf numFmtId="1" fontId="42" fillId="8" borderId="40" xfId="1" applyNumberFormat="1" applyFont="1" applyFill="1" applyBorder="1" applyAlignment="1" applyProtection="1">
      <alignment horizontal="center"/>
      <protection hidden="1"/>
    </xf>
    <xf numFmtId="168" fontId="43" fillId="8" borderId="40" xfId="1" applyNumberFormat="1" applyFont="1" applyFill="1" applyBorder="1" applyAlignment="1" applyProtection="1">
      <alignment horizontal="center"/>
      <protection hidden="1"/>
    </xf>
    <xf numFmtId="1" fontId="43" fillId="8" borderId="40" xfId="1" applyNumberFormat="1" applyFont="1" applyFill="1" applyBorder="1" applyAlignment="1" applyProtection="1">
      <alignment horizontal="center"/>
      <protection hidden="1"/>
    </xf>
    <xf numFmtId="168" fontId="13" fillId="8" borderId="9" xfId="1" applyNumberFormat="1" applyFont="1" applyFill="1" applyBorder="1" applyAlignment="1" applyProtection="1">
      <alignment horizontal="center"/>
      <protection hidden="1"/>
    </xf>
    <xf numFmtId="1" fontId="13" fillId="8" borderId="9" xfId="1" applyNumberFormat="1" applyFont="1" applyFill="1" applyBorder="1" applyAlignment="1" applyProtection="1">
      <alignment horizontal="center"/>
      <protection hidden="1"/>
    </xf>
    <xf numFmtId="0" fontId="13" fillId="12" borderId="39" xfId="2" applyFont="1" applyFill="1" applyBorder="1" applyAlignment="1" applyProtection="1">
      <alignment wrapText="1"/>
      <protection hidden="1"/>
    </xf>
    <xf numFmtId="0" fontId="13" fillId="12" borderId="25" xfId="2" applyFont="1" applyFill="1" applyBorder="1" applyAlignment="1" applyProtection="1">
      <alignment wrapText="1"/>
      <protection hidden="1"/>
    </xf>
    <xf numFmtId="0" fontId="5" fillId="12" borderId="25" xfId="2" applyFont="1" applyFill="1" applyBorder="1" applyAlignment="1" applyProtection="1">
      <protection hidden="1"/>
    </xf>
    <xf numFmtId="0" fontId="0" fillId="12" borderId="26" xfId="0" applyFont="1" applyFill="1" applyBorder="1" applyProtection="1">
      <protection hidden="1"/>
    </xf>
    <xf numFmtId="0" fontId="41" fillId="12" borderId="20" xfId="2" applyFont="1" applyFill="1" applyBorder="1" applyAlignment="1" applyProtection="1">
      <alignment wrapText="1"/>
      <protection hidden="1"/>
    </xf>
    <xf numFmtId="0" fontId="41" fillId="12" borderId="52" xfId="2" applyFont="1" applyFill="1" applyBorder="1" applyAlignment="1" applyProtection="1">
      <alignment horizontal="center" wrapText="1"/>
      <protection hidden="1"/>
    </xf>
    <xf numFmtId="0" fontId="41" fillId="12" borderId="52" xfId="2" applyFont="1" applyFill="1" applyBorder="1" applyAlignment="1" applyProtection="1">
      <alignment wrapText="1"/>
      <protection hidden="1"/>
    </xf>
    <xf numFmtId="7" fontId="41" fillId="12" borderId="40" xfId="1" applyNumberFormat="1" applyFont="1" applyFill="1" applyBorder="1" applyAlignment="1" applyProtection="1">
      <alignment horizontal="center"/>
      <protection hidden="1"/>
    </xf>
    <xf numFmtId="0" fontId="41" fillId="12" borderId="40" xfId="1" applyNumberFormat="1" applyFont="1" applyFill="1" applyBorder="1" applyAlignment="1" applyProtection="1">
      <alignment horizontal="center"/>
      <protection hidden="1"/>
    </xf>
    <xf numFmtId="168" fontId="41" fillId="12" borderId="40" xfId="1" applyNumberFormat="1" applyFont="1" applyFill="1" applyBorder="1" applyAlignment="1" applyProtection="1">
      <alignment horizontal="center"/>
      <protection hidden="1"/>
    </xf>
    <xf numFmtId="5" fontId="41" fillId="12" borderId="40" xfId="1" applyNumberFormat="1" applyFont="1" applyFill="1" applyBorder="1" applyAlignment="1" applyProtection="1">
      <alignment horizontal="center"/>
      <protection hidden="1"/>
    </xf>
    <xf numFmtId="5" fontId="18" fillId="12" borderId="22" xfId="1" applyNumberFormat="1" applyFont="1" applyFill="1" applyBorder="1" applyAlignment="1" applyProtection="1">
      <alignment horizontal="center"/>
      <protection hidden="1"/>
    </xf>
    <xf numFmtId="3" fontId="18" fillId="12" borderId="22" xfId="1" applyNumberFormat="1" applyFont="1" applyFill="1" applyBorder="1" applyAlignment="1" applyProtection="1">
      <alignment horizontal="center"/>
      <protection hidden="1"/>
    </xf>
    <xf numFmtId="0" fontId="42" fillId="12" borderId="20" xfId="2" applyFont="1" applyFill="1" applyBorder="1" applyAlignment="1" applyProtection="1">
      <alignment wrapText="1"/>
      <protection hidden="1"/>
    </xf>
    <xf numFmtId="0" fontId="42" fillId="12" borderId="52" xfId="2" applyFont="1" applyFill="1" applyBorder="1" applyAlignment="1" applyProtection="1">
      <alignment horizontal="center" wrapText="1"/>
      <protection hidden="1"/>
    </xf>
    <xf numFmtId="0" fontId="42" fillId="12" borderId="52" xfId="2" applyFont="1" applyFill="1" applyBorder="1" applyAlignment="1" applyProtection="1">
      <alignment wrapText="1"/>
      <protection hidden="1"/>
    </xf>
    <xf numFmtId="7" fontId="42" fillId="12" borderId="40" xfId="1" applyNumberFormat="1" applyFont="1" applyFill="1" applyBorder="1" applyAlignment="1" applyProtection="1">
      <alignment horizontal="center"/>
      <protection hidden="1"/>
    </xf>
    <xf numFmtId="0" fontId="42" fillId="12" borderId="40" xfId="1" applyNumberFormat="1" applyFont="1" applyFill="1" applyBorder="1" applyAlignment="1" applyProtection="1">
      <alignment horizontal="center"/>
      <protection hidden="1"/>
    </xf>
    <xf numFmtId="168" fontId="42" fillId="12" borderId="40" xfId="1" applyNumberFormat="1" applyFont="1" applyFill="1" applyBorder="1" applyAlignment="1" applyProtection="1">
      <alignment horizontal="center"/>
      <protection hidden="1"/>
    </xf>
    <xf numFmtId="5" fontId="42" fillId="12" borderId="40" xfId="1" applyNumberFormat="1" applyFont="1" applyFill="1" applyBorder="1" applyAlignment="1" applyProtection="1">
      <alignment horizontal="center"/>
      <protection hidden="1"/>
    </xf>
    <xf numFmtId="0" fontId="43" fillId="12" borderId="20" xfId="2" applyFont="1" applyFill="1" applyBorder="1" applyAlignment="1" applyProtection="1">
      <alignment wrapText="1"/>
      <protection hidden="1"/>
    </xf>
    <xf numFmtId="0" fontId="43" fillId="12" borderId="52" xfId="2" applyFont="1" applyFill="1" applyBorder="1" applyAlignment="1" applyProtection="1">
      <alignment horizontal="center" wrapText="1"/>
      <protection hidden="1"/>
    </xf>
    <xf numFmtId="0" fontId="43" fillId="12" borderId="52" xfId="2" applyFont="1" applyFill="1" applyBorder="1" applyAlignment="1" applyProtection="1">
      <alignment wrapText="1"/>
      <protection hidden="1"/>
    </xf>
    <xf numFmtId="7" fontId="43" fillId="12" borderId="40" xfId="1" applyNumberFormat="1" applyFont="1" applyFill="1" applyBorder="1" applyAlignment="1" applyProtection="1">
      <alignment horizontal="center"/>
      <protection hidden="1"/>
    </xf>
    <xf numFmtId="0" fontId="43" fillId="12" borderId="40" xfId="1" applyNumberFormat="1" applyFont="1" applyFill="1" applyBorder="1" applyAlignment="1" applyProtection="1">
      <alignment horizontal="center"/>
      <protection hidden="1"/>
    </xf>
    <xf numFmtId="168" fontId="43" fillId="12" borderId="40" xfId="1" applyNumberFormat="1" applyFont="1" applyFill="1" applyBorder="1" applyAlignment="1" applyProtection="1">
      <alignment horizontal="center" wrapText="1"/>
      <protection hidden="1"/>
    </xf>
    <xf numFmtId="5" fontId="43" fillId="12" borderId="40" xfId="1" applyNumberFormat="1" applyFont="1" applyFill="1" applyBorder="1" applyAlignment="1" applyProtection="1">
      <alignment horizontal="center"/>
      <protection hidden="1"/>
    </xf>
    <xf numFmtId="0" fontId="29" fillId="12" borderId="20" xfId="2" applyFont="1" applyFill="1" applyBorder="1" applyAlignment="1" applyProtection="1">
      <alignment wrapText="1"/>
      <protection hidden="1"/>
    </xf>
    <xf numFmtId="0" fontId="29" fillId="12" borderId="52" xfId="2" applyFont="1" applyFill="1" applyBorder="1" applyAlignment="1" applyProtection="1">
      <alignment horizontal="center" wrapText="1"/>
      <protection hidden="1"/>
    </xf>
    <xf numFmtId="0" fontId="29" fillId="12" borderId="52" xfId="2" applyFont="1" applyFill="1" applyBorder="1" applyAlignment="1" applyProtection="1">
      <alignment wrapText="1"/>
      <protection hidden="1"/>
    </xf>
    <xf numFmtId="7" fontId="29" fillId="12" borderId="40" xfId="1" applyNumberFormat="1" applyFont="1" applyFill="1" applyBorder="1" applyAlignment="1" applyProtection="1">
      <alignment horizontal="center"/>
      <protection hidden="1"/>
    </xf>
    <xf numFmtId="0" fontId="29" fillId="12" borderId="40" xfId="1" applyNumberFormat="1" applyFont="1" applyFill="1" applyBorder="1" applyAlignment="1" applyProtection="1">
      <alignment horizontal="center"/>
      <protection hidden="1"/>
    </xf>
    <xf numFmtId="168" fontId="29" fillId="12" borderId="40" xfId="1" applyNumberFormat="1" applyFont="1" applyFill="1" applyBorder="1" applyAlignment="1" applyProtection="1">
      <alignment horizontal="center"/>
      <protection hidden="1"/>
    </xf>
    <xf numFmtId="5" fontId="29" fillId="12" borderId="40" xfId="1" applyNumberFormat="1" applyFont="1" applyFill="1" applyBorder="1" applyAlignment="1" applyProtection="1">
      <alignment horizontal="center"/>
      <protection hidden="1"/>
    </xf>
    <xf numFmtId="0" fontId="13" fillId="12" borderId="20" xfId="2" applyFont="1" applyFill="1" applyBorder="1" applyAlignment="1" applyProtection="1">
      <alignment wrapText="1"/>
      <protection hidden="1"/>
    </xf>
    <xf numFmtId="0" fontId="13" fillId="12" borderId="26" xfId="2" applyFont="1" applyFill="1" applyBorder="1" applyAlignment="1" applyProtection="1">
      <alignment horizontal="center" wrapText="1"/>
      <protection hidden="1"/>
    </xf>
    <xf numFmtId="0" fontId="13" fillId="12" borderId="26" xfId="2" applyFont="1" applyFill="1" applyBorder="1" applyAlignment="1" applyProtection="1">
      <alignment wrapText="1"/>
      <protection hidden="1"/>
    </xf>
    <xf numFmtId="7" fontId="13" fillId="12" borderId="22" xfId="1" applyNumberFormat="1" applyFont="1" applyFill="1" applyBorder="1" applyAlignment="1" applyProtection="1">
      <alignment horizontal="center"/>
      <protection hidden="1"/>
    </xf>
    <xf numFmtId="0" fontId="13" fillId="12" borderId="9" xfId="1" applyNumberFormat="1" applyFont="1" applyFill="1" applyBorder="1" applyAlignment="1" applyProtection="1">
      <alignment horizontal="center"/>
      <protection hidden="1"/>
    </xf>
    <xf numFmtId="7" fontId="13" fillId="12" borderId="9" xfId="1" applyNumberFormat="1" applyFont="1" applyFill="1" applyBorder="1" applyAlignment="1" applyProtection="1">
      <alignment horizontal="center"/>
      <protection hidden="1"/>
    </xf>
    <xf numFmtId="168" fontId="13" fillId="12" borderId="22" xfId="1" applyNumberFormat="1" applyFont="1" applyFill="1" applyBorder="1" applyAlignment="1" applyProtection="1">
      <alignment horizontal="center" wrapText="1"/>
      <protection hidden="1"/>
    </xf>
    <xf numFmtId="168" fontId="13" fillId="12" borderId="40" xfId="1" applyNumberFormat="1" applyFont="1" applyFill="1" applyBorder="1" applyAlignment="1" applyProtection="1">
      <alignment horizontal="center" wrapText="1"/>
      <protection hidden="1"/>
    </xf>
    <xf numFmtId="5" fontId="13" fillId="12" borderId="9" xfId="1" applyNumberFormat="1" applyFont="1" applyFill="1" applyBorder="1" applyAlignment="1" applyProtection="1">
      <alignment horizontal="center"/>
      <protection hidden="1"/>
    </xf>
    <xf numFmtId="0" fontId="13" fillId="12" borderId="2" xfId="2" applyFont="1" applyFill="1" applyBorder="1" applyAlignment="1" applyProtection="1">
      <alignment horizontal="center" wrapText="1"/>
      <protection hidden="1"/>
    </xf>
    <xf numFmtId="0" fontId="13" fillId="12" borderId="2" xfId="2" applyFont="1" applyFill="1" applyBorder="1" applyAlignment="1" applyProtection="1">
      <alignment wrapText="1"/>
      <protection hidden="1"/>
    </xf>
    <xf numFmtId="168" fontId="13" fillId="12" borderId="9" xfId="1" applyNumberFormat="1" applyFont="1" applyFill="1" applyBorder="1" applyAlignment="1" applyProtection="1">
      <alignment horizontal="center" wrapText="1"/>
      <protection hidden="1"/>
    </xf>
    <xf numFmtId="0" fontId="7" fillId="3" borderId="18" xfId="2" applyFont="1" applyFill="1" applyBorder="1" applyAlignment="1" applyProtection="1">
      <alignment horizontal="center" wrapText="1"/>
      <protection hidden="1"/>
    </xf>
    <xf numFmtId="0" fontId="13" fillId="3" borderId="20" xfId="2" applyFont="1" applyFill="1" applyBorder="1" applyAlignment="1" applyProtection="1">
      <alignment horizontal="center" wrapText="1"/>
      <protection hidden="1"/>
    </xf>
    <xf numFmtId="0" fontId="13" fillId="3" borderId="22" xfId="2" applyFont="1" applyFill="1" applyBorder="1" applyAlignment="1" applyProtection="1">
      <alignment horizontal="center" wrapText="1"/>
      <protection hidden="1"/>
    </xf>
    <xf numFmtId="167" fontId="13" fillId="3" borderId="22" xfId="2" applyNumberFormat="1" applyFont="1" applyFill="1" applyBorder="1" applyAlignment="1" applyProtection="1">
      <alignment horizontal="center" wrapText="1"/>
      <protection hidden="1"/>
    </xf>
    <xf numFmtId="167" fontId="13" fillId="3" borderId="22" xfId="2" applyNumberFormat="1" applyFont="1" applyFill="1" applyBorder="1" applyAlignment="1" applyProtection="1">
      <alignment horizontal="center"/>
      <protection hidden="1"/>
    </xf>
    <xf numFmtId="5" fontId="13" fillId="3" borderId="47" xfId="1" applyNumberFormat="1" applyFont="1" applyFill="1" applyBorder="1" applyAlignment="1" applyProtection="1">
      <alignment horizontal="center"/>
      <protection hidden="1"/>
    </xf>
    <xf numFmtId="5" fontId="13" fillId="3" borderId="39" xfId="1" applyNumberFormat="1" applyFont="1" applyFill="1" applyBorder="1" applyAlignment="1" applyProtection="1">
      <alignment horizontal="center"/>
      <protection hidden="1"/>
    </xf>
    <xf numFmtId="5" fontId="13" fillId="3" borderId="47" xfId="2" applyNumberFormat="1" applyFont="1" applyFill="1" applyBorder="1" applyAlignment="1" applyProtection="1">
      <alignment horizontal="center" wrapText="1"/>
      <protection hidden="1"/>
    </xf>
    <xf numFmtId="0" fontId="6" fillId="0" borderId="0" xfId="2" applyFont="1" applyBorder="1" applyAlignment="1" applyProtection="1">
      <alignment horizontal="center"/>
      <protection locked="0"/>
    </xf>
    <xf numFmtId="0" fontId="7" fillId="8" borderId="5" xfId="2" applyFont="1" applyFill="1" applyBorder="1" applyAlignment="1" applyProtection="1">
      <alignment horizontal="center" wrapText="1"/>
      <protection hidden="1"/>
    </xf>
    <xf numFmtId="0" fontId="7" fillId="8" borderId="7" xfId="2" applyFont="1" applyFill="1" applyBorder="1" applyAlignment="1" applyProtection="1">
      <alignment horizontal="center" wrapText="1"/>
      <protection hidden="1"/>
    </xf>
    <xf numFmtId="0" fontId="7" fillId="13" borderId="7" xfId="2" applyFont="1" applyFill="1" applyBorder="1" applyAlignment="1" applyProtection="1">
      <alignment horizontal="center" wrapText="1"/>
      <protection hidden="1"/>
    </xf>
    <xf numFmtId="0" fontId="7" fillId="12" borderId="7" xfId="2" applyFont="1" applyFill="1" applyBorder="1" applyAlignment="1" applyProtection="1">
      <alignment horizontal="center" wrapText="1"/>
      <protection hidden="1"/>
    </xf>
    <xf numFmtId="0" fontId="7" fillId="8" borderId="41" xfId="2" applyFont="1" applyFill="1" applyBorder="1" applyAlignment="1" applyProtection="1">
      <alignment horizontal="center" wrapText="1"/>
      <protection hidden="1"/>
    </xf>
    <xf numFmtId="0" fontId="32" fillId="11" borderId="41" xfId="0" applyFont="1" applyFill="1" applyBorder="1" applyAlignment="1" applyProtection="1">
      <alignment horizontal="center" wrapText="1"/>
      <protection hidden="1"/>
    </xf>
    <xf numFmtId="0" fontId="32" fillId="11" borderId="7" xfId="0" applyFont="1" applyFill="1" applyBorder="1" applyAlignment="1" applyProtection="1">
      <alignment horizontal="center" wrapText="1"/>
      <protection hidden="1"/>
    </xf>
    <xf numFmtId="0" fontId="32" fillId="3" borderId="7" xfId="0" applyFont="1" applyFill="1" applyBorder="1" applyAlignment="1" applyProtection="1">
      <alignment horizontal="center" wrapText="1"/>
      <protection hidden="1"/>
    </xf>
    <xf numFmtId="0" fontId="7" fillId="3" borderId="8" xfId="2" applyFont="1" applyFill="1" applyBorder="1" applyAlignment="1" applyProtection="1">
      <alignment horizontal="center" wrapText="1"/>
      <protection hidden="1"/>
    </xf>
    <xf numFmtId="0" fontId="32" fillId="3" borderId="41" xfId="0" applyFont="1" applyFill="1" applyBorder="1" applyAlignment="1" applyProtection="1">
      <alignment horizontal="center" wrapText="1"/>
      <protection hidden="1"/>
    </xf>
    <xf numFmtId="0" fontId="7" fillId="3" borderId="19" xfId="2" applyFont="1" applyFill="1" applyBorder="1" applyAlignment="1" applyProtection="1">
      <alignment horizontal="center" wrapText="1"/>
      <protection hidden="1"/>
    </xf>
    <xf numFmtId="0" fontId="7" fillId="11" borderId="19" xfId="2" applyFont="1" applyFill="1" applyBorder="1" applyAlignment="1" applyProtection="1">
      <alignment horizontal="center" wrapText="1"/>
      <protection hidden="1"/>
    </xf>
    <xf numFmtId="0" fontId="26" fillId="0" borderId="12" xfId="0" applyFont="1" applyBorder="1" applyProtection="1">
      <protection hidden="1"/>
    </xf>
    <xf numFmtId="0" fontId="26" fillId="0" borderId="13" xfId="0" applyFont="1" applyBorder="1" applyProtection="1">
      <protection hidden="1"/>
    </xf>
    <xf numFmtId="0" fontId="27" fillId="0" borderId="13" xfId="0" applyFont="1" applyBorder="1" applyProtection="1">
      <protection hidden="1"/>
    </xf>
    <xf numFmtId="0" fontId="5" fillId="2" borderId="13" xfId="2" applyFont="1" applyFill="1" applyBorder="1" applyAlignment="1" applyProtection="1">
      <protection hidden="1"/>
    </xf>
    <xf numFmtId="0" fontId="26" fillId="0" borderId="17" xfId="0" applyFont="1" applyBorder="1" applyProtection="1">
      <protection hidden="1"/>
    </xf>
    <xf numFmtId="0" fontId="28" fillId="0" borderId="0" xfId="0" applyFont="1" applyBorder="1" applyProtection="1">
      <protection hidden="1"/>
    </xf>
    <xf numFmtId="0" fontId="5" fillId="0" borderId="0" xfId="2" applyFont="1" applyBorder="1" applyAlignment="1" applyProtection="1">
      <protection hidden="1"/>
    </xf>
    <xf numFmtId="0" fontId="0" fillId="0" borderId="17" xfId="0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4" fillId="0" borderId="0" xfId="2" applyFont="1" applyBorder="1" applyAlignment="1" applyProtection="1">
      <alignment horizontal="right"/>
      <protection hidden="1"/>
    </xf>
    <xf numFmtId="14" fontId="4" fillId="0" borderId="21" xfId="2" applyNumberFormat="1" applyFont="1" applyBorder="1" applyAlignment="1" applyProtection="1">
      <alignment horizontal="left"/>
      <protection hidden="1"/>
    </xf>
    <xf numFmtId="0" fontId="6" fillId="0" borderId="0" xfId="2" applyFont="1" applyBorder="1" applyAlignment="1" applyProtection="1">
      <alignment horizontal="left"/>
      <protection hidden="1"/>
    </xf>
    <xf numFmtId="0" fontId="4" fillId="0" borderId="0" xfId="2" applyFont="1" applyBorder="1" applyAlignment="1" applyProtection="1">
      <alignment horizontal="left"/>
      <protection hidden="1"/>
    </xf>
    <xf numFmtId="0" fontId="4" fillId="0" borderId="0" xfId="2" applyFont="1" applyBorder="1" applyAlignment="1" applyProtection="1">
      <protection hidden="1"/>
    </xf>
    <xf numFmtId="14" fontId="4" fillId="0" borderId="0" xfId="2" applyNumberFormat="1" applyFont="1" applyFill="1" applyBorder="1" applyAlignment="1" applyProtection="1">
      <alignment horizontal="left"/>
      <protection hidden="1"/>
    </xf>
    <xf numFmtId="0" fontId="0" fillId="0" borderId="0" xfId="0" applyFont="1" applyBorder="1" applyAlignment="1" applyProtection="1">
      <protection hidden="1"/>
    </xf>
    <xf numFmtId="0" fontId="0" fillId="0" borderId="30" xfId="0" applyFont="1" applyBorder="1" applyProtection="1">
      <protection hidden="1"/>
    </xf>
    <xf numFmtId="0" fontId="6" fillId="0" borderId="0" xfId="2" applyFont="1" applyBorder="1" applyProtection="1">
      <protection hidden="1"/>
    </xf>
    <xf numFmtId="0" fontId="6" fillId="0" borderId="0" xfId="2" applyFont="1" applyBorder="1" applyAlignment="1" applyProtection="1">
      <alignment horizontal="center"/>
      <protection hidden="1"/>
    </xf>
    <xf numFmtId="0" fontId="26" fillId="10" borderId="12" xfId="0" applyFont="1" applyFill="1" applyBorder="1" applyProtection="1">
      <protection hidden="1"/>
    </xf>
    <xf numFmtId="0" fontId="26" fillId="10" borderId="13" xfId="0" applyFont="1" applyFill="1" applyBorder="1" applyProtection="1">
      <protection hidden="1"/>
    </xf>
    <xf numFmtId="0" fontId="27" fillId="10" borderId="13" xfId="0" applyFont="1" applyFill="1" applyBorder="1" applyProtection="1">
      <protection hidden="1"/>
    </xf>
    <xf numFmtId="0" fontId="26" fillId="10" borderId="17" xfId="0" applyFont="1" applyFill="1" applyBorder="1" applyProtection="1">
      <protection hidden="1"/>
    </xf>
    <xf numFmtId="0" fontId="28" fillId="10" borderId="0" xfId="0" applyFont="1" applyFill="1" applyBorder="1" applyProtection="1">
      <protection hidden="1"/>
    </xf>
    <xf numFmtId="0" fontId="14" fillId="0" borderId="0" xfId="2" applyFont="1" applyBorder="1" applyAlignment="1" applyProtection="1">
      <alignment horizontal="center"/>
      <protection hidden="1"/>
    </xf>
    <xf numFmtId="0" fontId="0" fillId="8" borderId="30" xfId="0" applyFont="1" applyFill="1" applyBorder="1" applyProtection="1">
      <protection hidden="1"/>
    </xf>
    <xf numFmtId="0" fontId="0" fillId="8" borderId="0" xfId="0" applyFont="1" applyFill="1" applyBorder="1" applyProtection="1">
      <protection hidden="1"/>
    </xf>
    <xf numFmtId="0" fontId="6" fillId="8" borderId="0" xfId="2" applyFont="1" applyFill="1" applyBorder="1" applyProtection="1">
      <protection hidden="1"/>
    </xf>
    <xf numFmtId="0" fontId="6" fillId="8" borderId="0" xfId="2" applyFont="1" applyFill="1" applyBorder="1" applyAlignment="1" applyProtection="1">
      <alignment horizontal="center"/>
      <protection hidden="1"/>
    </xf>
    <xf numFmtId="0" fontId="0" fillId="8" borderId="0" xfId="0" applyFont="1" applyFill="1" applyProtection="1">
      <protection hidden="1"/>
    </xf>
    <xf numFmtId="0" fontId="26" fillId="10" borderId="0" xfId="0" applyFont="1" applyFill="1" applyBorder="1" applyProtection="1">
      <protection hidden="1"/>
    </xf>
    <xf numFmtId="0" fontId="13" fillId="3" borderId="31" xfId="2" applyFont="1" applyFill="1" applyBorder="1" applyAlignment="1" applyProtection="1">
      <alignment horizontal="center" wrapText="1"/>
      <protection hidden="1"/>
    </xf>
    <xf numFmtId="0" fontId="13" fillId="3" borderId="25" xfId="2" applyFont="1" applyFill="1" applyBorder="1" applyAlignment="1" applyProtection="1">
      <alignment horizontal="center" wrapText="1"/>
      <protection hidden="1"/>
    </xf>
    <xf numFmtId="0" fontId="13" fillId="13" borderId="39" xfId="2" applyFont="1" applyFill="1" applyBorder="1" applyAlignment="1" applyProtection="1">
      <alignment wrapText="1"/>
      <protection hidden="1"/>
    </xf>
    <xf numFmtId="0" fontId="5" fillId="13" borderId="25" xfId="2" applyFont="1" applyFill="1" applyBorder="1" applyAlignment="1" applyProtection="1">
      <protection hidden="1"/>
    </xf>
    <xf numFmtId="0" fontId="0" fillId="13" borderId="26" xfId="0" applyFont="1" applyFill="1" applyBorder="1" applyProtection="1">
      <protection hidden="1"/>
    </xf>
    <xf numFmtId="3" fontId="2" fillId="9" borderId="37" xfId="0" applyNumberFormat="1" applyFont="1" applyFill="1" applyBorder="1" applyAlignment="1" applyProtection="1">
      <alignment horizontal="center"/>
      <protection locked="0"/>
    </xf>
    <xf numFmtId="0" fontId="13" fillId="9" borderId="34" xfId="2" applyFont="1" applyFill="1" applyBorder="1" applyAlignment="1" applyProtection="1">
      <alignment wrapText="1"/>
      <protection locked="0"/>
    </xf>
    <xf numFmtId="0" fontId="13" fillId="9" borderId="35" xfId="2" applyFont="1" applyFill="1" applyBorder="1" applyAlignment="1" applyProtection="1">
      <alignment wrapText="1"/>
      <protection locked="0"/>
    </xf>
    <xf numFmtId="0" fontId="13" fillId="9" borderId="35" xfId="2" applyFont="1" applyFill="1" applyBorder="1" applyAlignment="1" applyProtection="1">
      <alignment horizontal="center" wrapText="1"/>
      <protection locked="0"/>
    </xf>
    <xf numFmtId="7" fontId="13" fillId="9" borderId="36" xfId="1" applyNumberFormat="1" applyFont="1" applyFill="1" applyBorder="1" applyAlignment="1" applyProtection="1">
      <alignment horizontal="center"/>
      <protection locked="0"/>
    </xf>
    <xf numFmtId="0" fontId="13" fillId="9" borderId="36" xfId="2" applyFont="1" applyFill="1" applyBorder="1" applyAlignment="1" applyProtection="1">
      <alignment horizontal="center"/>
      <protection locked="0"/>
    </xf>
    <xf numFmtId="0" fontId="30" fillId="0" borderId="0" xfId="0" applyFont="1" applyAlignment="1">
      <alignment horizontal="center"/>
    </xf>
    <xf numFmtId="0" fontId="6" fillId="0" borderId="0" xfId="2" applyFont="1" applyBorder="1" applyAlignment="1" applyProtection="1">
      <alignment horizontal="center"/>
      <protection locked="0"/>
    </xf>
    <xf numFmtId="0" fontId="14" fillId="0" borderId="21" xfId="2" applyFont="1" applyBorder="1" applyAlignment="1" applyProtection="1">
      <alignment horizontal="center"/>
      <protection locked="0"/>
    </xf>
    <xf numFmtId="0" fontId="14" fillId="0" borderId="1" xfId="2" applyFont="1" applyBorder="1" applyAlignment="1" applyProtection="1">
      <alignment horizontal="center"/>
      <protection locked="0"/>
    </xf>
    <xf numFmtId="0" fontId="5" fillId="8" borderId="25" xfId="2" applyFont="1" applyFill="1" applyBorder="1" applyAlignment="1" applyProtection="1">
      <alignment horizontal="center"/>
      <protection hidden="1"/>
    </xf>
    <xf numFmtId="0" fontId="5" fillId="8" borderId="1" xfId="2" applyFont="1" applyFill="1" applyBorder="1" applyAlignment="1" applyProtection="1">
      <alignment horizontal="center"/>
      <protection hidden="1"/>
    </xf>
    <xf numFmtId="0" fontId="7" fillId="8" borderId="23" xfId="2" applyFont="1" applyFill="1" applyBorder="1" applyAlignment="1" applyProtection="1">
      <alignment horizontal="center" wrapText="1"/>
      <protection hidden="1"/>
    </xf>
    <xf numFmtId="0" fontId="7" fillId="8" borderId="5" xfId="2" applyFont="1" applyFill="1" applyBorder="1" applyAlignment="1" applyProtection="1">
      <alignment horizontal="center" wrapText="1"/>
      <protection hidden="1"/>
    </xf>
    <xf numFmtId="0" fontId="7" fillId="8" borderId="7" xfId="2" applyFont="1" applyFill="1" applyBorder="1" applyAlignment="1" applyProtection="1">
      <alignment horizontal="center" wrapText="1"/>
      <protection hidden="1"/>
    </xf>
    <xf numFmtId="0" fontId="7" fillId="8" borderId="3" xfId="2" applyFont="1" applyFill="1" applyBorder="1" applyAlignment="1" applyProtection="1">
      <alignment horizontal="center" wrapText="1"/>
      <protection hidden="1"/>
    </xf>
    <xf numFmtId="0" fontId="9" fillId="4" borderId="12" xfId="2" applyFont="1" applyFill="1" applyBorder="1" applyAlignment="1" applyProtection="1">
      <alignment horizontal="center" wrapText="1"/>
      <protection hidden="1"/>
    </xf>
    <xf numFmtId="0" fontId="9" fillId="4" borderId="13" xfId="2" applyFont="1" applyFill="1" applyBorder="1" applyAlignment="1" applyProtection="1">
      <alignment horizontal="center" wrapText="1"/>
      <protection hidden="1"/>
    </xf>
    <xf numFmtId="0" fontId="9" fillId="4" borderId="14" xfId="2" applyFont="1" applyFill="1" applyBorder="1" applyAlignment="1" applyProtection="1">
      <alignment horizontal="center" wrapText="1"/>
      <protection hidden="1"/>
    </xf>
    <xf numFmtId="0" fontId="6" fillId="0" borderId="0" xfId="2" applyFont="1" applyBorder="1" applyAlignment="1" applyProtection="1">
      <alignment horizontal="center"/>
      <protection hidden="1"/>
    </xf>
    <xf numFmtId="0" fontId="14" fillId="0" borderId="21" xfId="2" applyFont="1" applyBorder="1" applyAlignment="1" applyProtection="1">
      <alignment horizontal="center"/>
      <protection hidden="1"/>
    </xf>
    <xf numFmtId="0" fontId="14" fillId="0" borderId="1" xfId="2" applyFont="1" applyBorder="1" applyAlignment="1" applyProtection="1">
      <alignment horizontal="center"/>
      <protection hidden="1"/>
    </xf>
    <xf numFmtId="0" fontId="5" fillId="13" borderId="25" xfId="2" applyFont="1" applyFill="1" applyBorder="1" applyAlignment="1" applyProtection="1">
      <alignment horizontal="center"/>
      <protection hidden="1"/>
    </xf>
    <xf numFmtId="0" fontId="5" fillId="13" borderId="1" xfId="2" applyFont="1" applyFill="1" applyBorder="1" applyAlignment="1" applyProtection="1">
      <alignment horizontal="center"/>
      <protection hidden="1"/>
    </xf>
    <xf numFmtId="0" fontId="7" fillId="13" borderId="23" xfId="2" applyFont="1" applyFill="1" applyBorder="1" applyAlignment="1" applyProtection="1">
      <alignment horizontal="center" wrapText="1"/>
      <protection hidden="1"/>
    </xf>
    <xf numFmtId="0" fontId="7" fillId="13" borderId="5" xfId="2" applyFont="1" applyFill="1" applyBorder="1" applyAlignment="1" applyProtection="1">
      <alignment horizontal="center" wrapText="1"/>
      <protection hidden="1"/>
    </xf>
    <xf numFmtId="0" fontId="7" fillId="13" borderId="7" xfId="2" applyFont="1" applyFill="1" applyBorder="1" applyAlignment="1" applyProtection="1">
      <alignment horizontal="center" wrapText="1"/>
      <protection hidden="1"/>
    </xf>
    <xf numFmtId="0" fontId="7" fillId="13" borderId="3" xfId="2" applyFont="1" applyFill="1" applyBorder="1" applyAlignment="1" applyProtection="1">
      <alignment horizontal="center" wrapText="1"/>
      <protection hidden="1"/>
    </xf>
    <xf numFmtId="0" fontId="4" fillId="0" borderId="21" xfId="2" applyFont="1" applyBorder="1" applyAlignment="1" applyProtection="1">
      <alignment horizontal="center"/>
      <protection locked="0"/>
    </xf>
    <xf numFmtId="0" fontId="4" fillId="0" borderId="1" xfId="2" applyFont="1" applyBorder="1" applyAlignment="1" applyProtection="1">
      <alignment horizontal="left"/>
      <protection locked="0"/>
    </xf>
    <xf numFmtId="0" fontId="5" fillId="12" borderId="25" xfId="2" applyFont="1" applyFill="1" applyBorder="1" applyAlignment="1" applyProtection="1">
      <alignment horizontal="center"/>
      <protection hidden="1"/>
    </xf>
    <xf numFmtId="0" fontId="5" fillId="12" borderId="1" xfId="2" applyFont="1" applyFill="1" applyBorder="1" applyAlignment="1" applyProtection="1">
      <alignment horizontal="center"/>
      <protection hidden="1"/>
    </xf>
    <xf numFmtId="0" fontId="7" fillId="12" borderId="23" xfId="2" applyFont="1" applyFill="1" applyBorder="1" applyAlignment="1" applyProtection="1">
      <alignment horizontal="center" wrapText="1"/>
      <protection hidden="1"/>
    </xf>
    <xf numFmtId="0" fontId="7" fillId="12" borderId="5" xfId="2" applyFont="1" applyFill="1" applyBorder="1" applyAlignment="1" applyProtection="1">
      <alignment horizontal="center" wrapText="1"/>
      <protection hidden="1"/>
    </xf>
    <xf numFmtId="0" fontId="7" fillId="12" borderId="7" xfId="2" applyFont="1" applyFill="1" applyBorder="1" applyAlignment="1" applyProtection="1">
      <alignment horizontal="center" wrapText="1"/>
      <protection hidden="1"/>
    </xf>
    <xf numFmtId="0" fontId="7" fillId="12" borderId="3" xfId="2" applyFont="1" applyFill="1" applyBorder="1" applyAlignment="1" applyProtection="1">
      <alignment horizontal="center" wrapText="1"/>
      <protection hidden="1"/>
    </xf>
    <xf numFmtId="0" fontId="5" fillId="12" borderId="53" xfId="2" applyFont="1" applyFill="1" applyBorder="1" applyAlignment="1" applyProtection="1">
      <alignment horizontal="center"/>
      <protection hidden="1"/>
    </xf>
    <xf numFmtId="0" fontId="4" fillId="0" borderId="1" xfId="2" applyFont="1" applyBorder="1" applyAlignment="1" applyProtection="1">
      <alignment horizontal="left"/>
      <protection hidden="1"/>
    </xf>
    <xf numFmtId="0" fontId="4" fillId="0" borderId="21" xfId="2" applyFont="1" applyBorder="1" applyAlignment="1" applyProtection="1">
      <alignment horizontal="center"/>
      <protection hidden="1"/>
    </xf>
    <xf numFmtId="0" fontId="5" fillId="8" borderId="53" xfId="2" applyFont="1" applyFill="1" applyBorder="1" applyAlignment="1" applyProtection="1">
      <alignment horizontal="center"/>
      <protection hidden="1"/>
    </xf>
    <xf numFmtId="0" fontId="7" fillId="8" borderId="41" xfId="2" applyFont="1" applyFill="1" applyBorder="1" applyAlignment="1" applyProtection="1">
      <alignment horizontal="center" wrapText="1"/>
      <protection hidden="1"/>
    </xf>
    <xf numFmtId="0" fontId="5" fillId="13" borderId="53" xfId="2" applyFont="1" applyFill="1" applyBorder="1" applyAlignment="1" applyProtection="1">
      <alignment horizontal="center"/>
      <protection hidden="1"/>
    </xf>
    <xf numFmtId="0" fontId="5" fillId="8" borderId="25" xfId="2" applyFont="1" applyFill="1" applyBorder="1" applyAlignment="1" applyProtection="1">
      <alignment horizontal="center"/>
      <protection locked="0"/>
    </xf>
    <xf numFmtId="0" fontId="5" fillId="8" borderId="1" xfId="2" applyFont="1" applyFill="1" applyBorder="1" applyAlignment="1" applyProtection="1">
      <alignment horizontal="center"/>
      <protection locked="0"/>
    </xf>
    <xf numFmtId="0" fontId="5" fillId="8" borderId="53" xfId="2" applyFont="1" applyFill="1" applyBorder="1" applyAlignment="1" applyProtection="1">
      <alignment horizontal="center"/>
      <protection locked="0"/>
    </xf>
    <xf numFmtId="0" fontId="32" fillId="11" borderId="41" xfId="0" applyFont="1" applyFill="1" applyBorder="1" applyAlignment="1" applyProtection="1">
      <alignment horizontal="center" wrapText="1"/>
      <protection hidden="1"/>
    </xf>
    <xf numFmtId="0" fontId="32" fillId="11" borderId="7" xfId="0" applyFont="1" applyFill="1" applyBorder="1" applyAlignment="1" applyProtection="1">
      <alignment horizontal="center" wrapText="1"/>
      <protection hidden="1"/>
    </xf>
    <xf numFmtId="0" fontId="39" fillId="11" borderId="45" xfId="2" applyFont="1" applyFill="1" applyBorder="1" applyAlignment="1" applyProtection="1">
      <alignment horizontal="center" vertical="center" wrapText="1"/>
      <protection hidden="1"/>
    </xf>
    <xf numFmtId="0" fontId="40" fillId="11" borderId="8" xfId="2" applyFont="1" applyFill="1" applyBorder="1" applyAlignment="1" applyProtection="1">
      <alignment horizontal="center" vertical="center" wrapText="1"/>
      <protection hidden="1"/>
    </xf>
    <xf numFmtId="0" fontId="40" fillId="11" borderId="46" xfId="2" applyFont="1" applyFill="1" applyBorder="1" applyAlignment="1" applyProtection="1">
      <alignment horizontal="center" vertical="center" wrapText="1"/>
      <protection hidden="1"/>
    </xf>
    <xf numFmtId="0" fontId="32" fillId="3" borderId="23" xfId="0" applyFont="1" applyFill="1" applyBorder="1" applyAlignment="1" applyProtection="1">
      <alignment horizontal="center" wrapText="1"/>
      <protection hidden="1"/>
    </xf>
    <xf numFmtId="0" fontId="32" fillId="3" borderId="7" xfId="0" applyFont="1" applyFill="1" applyBorder="1" applyAlignment="1" applyProtection="1">
      <alignment horizontal="center" wrapText="1"/>
      <protection hidden="1"/>
    </xf>
    <xf numFmtId="0" fontId="32" fillId="11" borderId="23" xfId="0" applyFont="1" applyFill="1" applyBorder="1" applyAlignment="1" applyProtection="1">
      <alignment horizontal="center" wrapText="1"/>
      <protection hidden="1"/>
    </xf>
    <xf numFmtId="0" fontId="7" fillId="3" borderId="50" xfId="2" applyFont="1" applyFill="1" applyBorder="1" applyAlignment="1" applyProtection="1">
      <alignment horizontal="center" wrapText="1"/>
      <protection hidden="1"/>
    </xf>
    <xf numFmtId="0" fontId="7" fillId="3" borderId="45" xfId="2" applyFont="1" applyFill="1" applyBorder="1" applyAlignment="1" applyProtection="1">
      <alignment horizontal="center" wrapText="1"/>
      <protection hidden="1"/>
    </xf>
    <xf numFmtId="0" fontId="7" fillId="3" borderId="24" xfId="2" applyFont="1" applyFill="1" applyBorder="1" applyAlignment="1" applyProtection="1">
      <alignment horizontal="center" wrapText="1"/>
      <protection hidden="1"/>
    </xf>
    <xf numFmtId="0" fontId="7" fillId="3" borderId="8" xfId="2" applyFont="1" applyFill="1" applyBorder="1" applyAlignment="1" applyProtection="1">
      <alignment horizontal="center" wrapText="1"/>
      <protection hidden="1"/>
    </xf>
    <xf numFmtId="0" fontId="8" fillId="3" borderId="23" xfId="2" applyFont="1" applyFill="1" applyBorder="1" applyAlignment="1" applyProtection="1">
      <alignment horizontal="center" wrapText="1"/>
      <protection hidden="1"/>
    </xf>
    <xf numFmtId="0" fontId="8" fillId="3" borderId="7" xfId="2" applyFont="1" applyFill="1" applyBorder="1" applyAlignment="1" applyProtection="1">
      <alignment horizontal="center" wrapText="1"/>
      <protection hidden="1"/>
    </xf>
    <xf numFmtId="7" fontId="7" fillId="3" borderId="50" xfId="1" applyNumberFormat="1" applyFont="1" applyFill="1" applyBorder="1" applyAlignment="1" applyProtection="1">
      <alignment horizontal="center" wrapText="1"/>
      <protection hidden="1"/>
    </xf>
    <xf numFmtId="7" fontId="7" fillId="3" borderId="45" xfId="1" applyNumberFormat="1" applyFont="1" applyFill="1" applyBorder="1" applyAlignment="1" applyProtection="1">
      <alignment horizontal="center" wrapText="1"/>
      <protection hidden="1"/>
    </xf>
    <xf numFmtId="7" fontId="7" fillId="3" borderId="51" xfId="1" applyNumberFormat="1" applyFont="1" applyFill="1" applyBorder="1" applyAlignment="1" applyProtection="1">
      <alignment horizontal="center" wrapText="1"/>
      <protection hidden="1"/>
    </xf>
    <xf numFmtId="7" fontId="7" fillId="3" borderId="46" xfId="1" applyNumberFormat="1" applyFont="1" applyFill="1" applyBorder="1" applyAlignment="1" applyProtection="1">
      <alignment horizontal="center" wrapText="1"/>
      <protection hidden="1"/>
    </xf>
    <xf numFmtId="0" fontId="8" fillId="11" borderId="23" xfId="2" applyFont="1" applyFill="1" applyBorder="1" applyAlignment="1" applyProtection="1">
      <alignment horizontal="center" wrapText="1"/>
      <protection hidden="1"/>
    </xf>
    <xf numFmtId="0" fontId="8" fillId="11" borderId="7" xfId="2" applyFont="1" applyFill="1" applyBorder="1" applyAlignment="1" applyProtection="1">
      <alignment horizontal="center" wrapText="1"/>
      <protection hidden="1"/>
    </xf>
    <xf numFmtId="0" fontId="32" fillId="3" borderId="41" xfId="0" applyFont="1" applyFill="1" applyBorder="1" applyAlignment="1" applyProtection="1">
      <alignment horizontal="center" wrapText="1"/>
      <protection hidden="1"/>
    </xf>
    <xf numFmtId="0" fontId="7" fillId="3" borderId="23" xfId="2" applyFont="1" applyFill="1" applyBorder="1" applyAlignment="1" applyProtection="1">
      <alignment horizontal="center" wrapText="1"/>
      <protection hidden="1"/>
    </xf>
    <xf numFmtId="0" fontId="7" fillId="3" borderId="7" xfId="2" applyFont="1" applyFill="1" applyBorder="1" applyAlignment="1" applyProtection="1">
      <alignment horizontal="center" wrapText="1"/>
      <protection hidden="1"/>
    </xf>
    <xf numFmtId="0" fontId="7" fillId="11" borderId="41" xfId="2" applyFont="1" applyFill="1" applyBorder="1" applyAlignment="1" applyProtection="1">
      <alignment horizontal="center" wrapText="1"/>
      <protection hidden="1"/>
    </xf>
    <xf numFmtId="0" fontId="7" fillId="11" borderId="7" xfId="2" applyFont="1" applyFill="1" applyBorder="1" applyAlignment="1" applyProtection="1">
      <alignment horizontal="center" wrapText="1"/>
      <protection hidden="1"/>
    </xf>
    <xf numFmtId="0" fontId="7" fillId="3" borderId="41" xfId="2" applyFont="1" applyFill="1" applyBorder="1" applyAlignment="1" applyProtection="1">
      <alignment horizontal="center" wrapText="1"/>
      <protection hidden="1"/>
    </xf>
    <xf numFmtId="7" fontId="7" fillId="3" borderId="23" xfId="1" applyNumberFormat="1" applyFont="1" applyFill="1" applyBorder="1" applyAlignment="1" applyProtection="1">
      <alignment horizontal="center" wrapText="1"/>
      <protection hidden="1"/>
    </xf>
    <xf numFmtId="7" fontId="7" fillId="3" borderId="7" xfId="1" applyNumberFormat="1" applyFont="1" applyFill="1" applyBorder="1" applyAlignment="1" applyProtection="1">
      <alignment horizontal="center" wrapText="1"/>
      <protection hidden="1"/>
    </xf>
    <xf numFmtId="0" fontId="7" fillId="11" borderId="23" xfId="2" applyFont="1" applyFill="1" applyBorder="1" applyAlignment="1" applyProtection="1">
      <alignment horizontal="center" wrapText="1"/>
      <protection hidden="1"/>
    </xf>
    <xf numFmtId="7" fontId="7" fillId="11" borderId="23" xfId="1" applyNumberFormat="1" applyFont="1" applyFill="1" applyBorder="1" applyAlignment="1" applyProtection="1">
      <alignment horizontal="center" wrapText="1"/>
      <protection hidden="1"/>
    </xf>
    <xf numFmtId="7" fontId="7" fillId="11" borderId="7" xfId="1" applyNumberFormat="1" applyFont="1" applyFill="1" applyBorder="1" applyAlignment="1" applyProtection="1">
      <alignment horizontal="center" wrapText="1"/>
      <protection hidden="1"/>
    </xf>
    <xf numFmtId="0" fontId="5" fillId="3" borderId="25" xfId="2" applyFont="1" applyFill="1" applyBorder="1" applyAlignment="1" applyProtection="1">
      <alignment horizontal="center" wrapText="1"/>
      <protection hidden="1"/>
    </xf>
    <xf numFmtId="0" fontId="5" fillId="3" borderId="42" xfId="2" applyFont="1" applyFill="1" applyBorder="1" applyAlignment="1" applyProtection="1">
      <alignment horizontal="center" wrapText="1"/>
      <protection hidden="1"/>
    </xf>
    <xf numFmtId="0" fontId="5" fillId="11" borderId="25" xfId="2" applyFont="1" applyFill="1" applyBorder="1" applyAlignment="1" applyProtection="1">
      <alignment horizontal="center" wrapText="1"/>
      <protection hidden="1"/>
    </xf>
    <xf numFmtId="0" fontId="5" fillId="11" borderId="42" xfId="2" applyFont="1" applyFill="1" applyBorder="1" applyAlignment="1" applyProtection="1">
      <alignment horizontal="center" wrapText="1"/>
      <protection hidden="1"/>
    </xf>
    <xf numFmtId="0" fontId="9" fillId="4" borderId="34" xfId="2" applyFont="1" applyFill="1" applyBorder="1" applyAlignment="1" applyProtection="1">
      <alignment horizontal="center" wrapText="1"/>
      <protection hidden="1"/>
    </xf>
    <xf numFmtId="0" fontId="9" fillId="4" borderId="36" xfId="2" applyFont="1" applyFill="1" applyBorder="1" applyAlignment="1" applyProtection="1">
      <alignment horizontal="center" wrapText="1"/>
      <protection hidden="1"/>
    </xf>
    <xf numFmtId="0" fontId="9" fillId="4" borderId="54" xfId="2" applyFont="1" applyFill="1" applyBorder="1" applyAlignment="1" applyProtection="1">
      <alignment horizontal="center" wrapText="1"/>
      <protection hidden="1"/>
    </xf>
    <xf numFmtId="0" fontId="33" fillId="7" borderId="20" xfId="2" applyFont="1" applyFill="1" applyBorder="1" applyAlignment="1" applyProtection="1">
      <alignment horizontal="center"/>
      <protection hidden="1"/>
    </xf>
    <xf numFmtId="0" fontId="33" fillId="7" borderId="40" xfId="2" applyFont="1" applyFill="1" applyBorder="1" applyAlignment="1" applyProtection="1">
      <alignment horizontal="center"/>
      <protection hidden="1"/>
    </xf>
    <xf numFmtId="0" fontId="33" fillId="7" borderId="47" xfId="2" applyFont="1" applyFill="1" applyBorder="1" applyAlignment="1" applyProtection="1">
      <alignment horizontal="center"/>
      <protection hidden="1"/>
    </xf>
    <xf numFmtId="0" fontId="5" fillId="11" borderId="53" xfId="2" applyFont="1" applyFill="1" applyBorder="1" applyAlignment="1" applyProtection="1">
      <alignment horizontal="center" wrapText="1"/>
      <protection hidden="1"/>
    </xf>
    <xf numFmtId="0" fontId="7" fillId="3" borderId="58" xfId="2" applyFont="1" applyFill="1" applyBorder="1" applyAlignment="1" applyProtection="1">
      <alignment horizontal="center" wrapText="1"/>
      <protection hidden="1"/>
    </xf>
    <xf numFmtId="0" fontId="7" fillId="3" borderId="19" xfId="2" applyFont="1" applyFill="1" applyBorder="1" applyAlignment="1" applyProtection="1">
      <alignment horizontal="center" wrapText="1"/>
      <protection hidden="1"/>
    </xf>
    <xf numFmtId="0" fontId="7" fillId="11" borderId="58" xfId="2" applyFont="1" applyFill="1" applyBorder="1" applyAlignment="1" applyProtection="1">
      <alignment horizontal="center" wrapText="1"/>
      <protection hidden="1"/>
    </xf>
    <xf numFmtId="0" fontId="7" fillId="11" borderId="19" xfId="2" applyFont="1" applyFill="1" applyBorder="1" applyAlignment="1" applyProtection="1">
      <alignment horizontal="center" wrapText="1"/>
      <protection hidden="1"/>
    </xf>
    <xf numFmtId="0" fontId="5" fillId="3" borderId="53" xfId="2" applyFont="1" applyFill="1" applyBorder="1" applyAlignment="1" applyProtection="1">
      <alignment horizontal="center" wrapText="1"/>
      <protection hidden="1"/>
    </xf>
    <xf numFmtId="0" fontId="7" fillId="13" borderId="41" xfId="2" applyFont="1" applyFill="1" applyBorder="1" applyAlignment="1" applyProtection="1">
      <alignment horizontal="center" wrapText="1"/>
      <protection hidden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22" xfId="0" applyFont="1" applyBorder="1" applyAlignment="1">
      <alignment horizontal="center" wrapText="1"/>
    </xf>
    <xf numFmtId="0" fontId="16" fillId="0" borderId="59" xfId="0" applyFont="1" applyBorder="1"/>
    <xf numFmtId="0" fontId="16" fillId="0" borderId="60" xfId="0" applyFont="1" applyBorder="1"/>
    <xf numFmtId="10" fontId="16" fillId="0" borderId="61" xfId="0" applyNumberFormat="1" applyFont="1" applyBorder="1" applyAlignment="1">
      <alignment horizontal="center"/>
    </xf>
    <xf numFmtId="166" fontId="16" fillId="0" borderId="22" xfId="4" applyNumberFormat="1" applyFont="1" applyFill="1" applyBorder="1"/>
    <xf numFmtId="165" fontId="16" fillId="0" borderId="0" xfId="0" applyNumberFormat="1" applyFont="1" applyAlignment="1">
      <alignment horizontal="center"/>
    </xf>
    <xf numFmtId="166" fontId="16" fillId="0" borderId="62" xfId="4" applyNumberFormat="1" applyFont="1" applyBorder="1"/>
    <xf numFmtId="0" fontId="16" fillId="0" borderId="63" xfId="0" applyFont="1" applyBorder="1" applyAlignment="1">
      <alignment horizontal="center" wrapText="1"/>
    </xf>
    <xf numFmtId="0" fontId="45" fillId="0" borderId="0" xfId="0" applyFont="1"/>
    <xf numFmtId="0" fontId="17" fillId="0" borderId="0" xfId="0" applyFont="1"/>
  </cellXfs>
  <cellStyles count="5">
    <cellStyle name="Comma 2" xfId="4" xr:uid="{00000000-0005-0000-0000-000000000000}"/>
    <cellStyle name="Currency" xfId="1" builtinId="4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colors>
    <mruColors>
      <color rgb="FFFFFFCC"/>
      <color rgb="FFD6EAF6"/>
      <color rgb="FFFFFFFF"/>
      <color rgb="FFFFE69F"/>
      <color rgb="FFFFE8B9"/>
      <color rgb="FF0000FF"/>
      <color rgb="FFFF9900"/>
      <color rgb="FFE7FFA3"/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69708</xdr:rowOff>
    </xdr:from>
    <xdr:to>
      <xdr:col>10</xdr:col>
      <xdr:colOff>25880</xdr:colOff>
      <xdr:row>24</xdr:row>
      <xdr:rowOff>95849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4279399"/>
          <a:ext cx="9592574" cy="1898073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 </a:t>
          </a:r>
          <a:r>
            <a:rPr lang="en-US" sz="9600">
              <a:solidFill>
                <a:srgbClr val="FF0000"/>
              </a:solidFill>
            </a:rPr>
            <a:t>EXAMPLE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9</xdr:col>
      <xdr:colOff>967204</xdr:colOff>
      <xdr:row>24</xdr:row>
      <xdr:rowOff>7233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0" y="4234786"/>
          <a:ext cx="9872452" cy="1898073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 </a:t>
          </a:r>
          <a:r>
            <a:rPr lang="en-US" sz="9600">
              <a:solidFill>
                <a:srgbClr val="FF0000"/>
              </a:solidFill>
            </a:rPr>
            <a:t>EXAMPLE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11</xdr:col>
      <xdr:colOff>957531</xdr:colOff>
      <xdr:row>18</xdr:row>
      <xdr:rowOff>207034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3717985"/>
          <a:ext cx="10670874" cy="1268083"/>
        </a:xfrm>
        <a:prstGeom prst="rect">
          <a:avLst/>
        </a:prstGeom>
        <a:solidFill>
          <a:srgbClr val="FFFFCC"/>
        </a:solidFill>
        <a:ln w="9525" cmpd="sng">
          <a:solidFill>
            <a:srgbClr val="FFFF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>
              <a:solidFill>
                <a:srgbClr val="FF0000"/>
              </a:solidFill>
            </a:rPr>
            <a:t>                                   </a:t>
          </a:r>
          <a:r>
            <a:rPr lang="en-US" sz="6600">
              <a:solidFill>
                <a:srgbClr val="FF0000"/>
              </a:solidFill>
            </a:rPr>
            <a:t>EXAMPLE</a:t>
          </a:r>
          <a:r>
            <a:rPr lang="en-US" sz="3600">
              <a:solidFill>
                <a:srgbClr val="FF0000"/>
              </a:solidFill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14</xdr:col>
      <xdr:colOff>888520</xdr:colOff>
      <xdr:row>19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0" y="3769743"/>
          <a:ext cx="12240882" cy="1268083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>
              <a:solidFill>
                <a:srgbClr val="FF0000"/>
              </a:solidFill>
            </a:rPr>
            <a:t>                                                 </a:t>
          </a:r>
          <a:r>
            <a:rPr lang="en-US" sz="7200">
              <a:solidFill>
                <a:srgbClr val="FF0000"/>
              </a:solidFill>
            </a:rPr>
            <a:t>EXAMPLE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INGE%20WORKSHEETS-RATES-ESTIMATED/22%20FRINGE%20WORKSHEETS/2021-2022%20Estimated%20Fringes_07-16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-22"/>
      <sheetName val="2021-22 Working Sheet"/>
      <sheetName val="2020-21"/>
      <sheetName val="2020-21 Working Sheet"/>
      <sheetName val="2019-20"/>
      <sheetName val="2019-20 Working Sheet"/>
      <sheetName val="2018-19"/>
      <sheetName val="2018-19 Working Sheet"/>
      <sheetName val="2017-18"/>
      <sheetName val="2017-18 Working Sheet"/>
      <sheetName val="2016-17"/>
      <sheetName val="2016-17 Working Sheet"/>
      <sheetName val="NON FED 16-17"/>
      <sheetName val="FEDERAL 16-17"/>
      <sheetName val="2015-16"/>
      <sheetName val="2015-16 Working Sheet"/>
      <sheetName val="FEDERAL 15-16"/>
      <sheetName val="NON FED 15-16"/>
      <sheetName val="2014-15"/>
      <sheetName val="2014-15 Working Sheet"/>
    </sheetNames>
    <sheetDataSet>
      <sheetData sheetId="0" refreshError="1"/>
      <sheetData sheetId="1">
        <row r="10">
          <cell r="C10">
            <v>0.29255673222390316</v>
          </cell>
          <cell r="D10">
            <v>5.0953101361573376E-2</v>
          </cell>
        </row>
        <row r="11">
          <cell r="C11">
            <v>0.23</v>
          </cell>
          <cell r="D11">
            <v>9.9000000000000005E-2</v>
          </cell>
        </row>
        <row r="12">
          <cell r="C12">
            <v>0.188</v>
          </cell>
          <cell r="D12">
            <v>5.7000000000000002E-2</v>
          </cell>
        </row>
        <row r="13">
          <cell r="C13">
            <v>0.21</v>
          </cell>
          <cell r="D13">
            <v>7.9000000000000001E-2</v>
          </cell>
        </row>
        <row r="14">
          <cell r="C14">
            <v>0.188</v>
          </cell>
          <cell r="D14">
            <v>5.7000000000000002E-2</v>
          </cell>
        </row>
        <row r="17">
          <cell r="C17">
            <v>0.5877519379844961</v>
          </cell>
          <cell r="D17">
            <v>0.36114728682170544</v>
          </cell>
          <cell r="E17">
            <v>64500</v>
          </cell>
        </row>
        <row r="18">
          <cell r="C18">
            <v>0.13100000000000001</v>
          </cell>
          <cell r="D18">
            <v>0.13100000000000001</v>
          </cell>
        </row>
        <row r="19">
          <cell r="C19">
            <v>0.35849999999999999</v>
          </cell>
          <cell r="D19">
            <v>0.35849999999999999</v>
          </cell>
        </row>
        <row r="20">
          <cell r="C20">
            <v>0.111</v>
          </cell>
          <cell r="D20">
            <v>0.111</v>
          </cell>
        </row>
        <row r="21">
          <cell r="C21">
            <v>0.35849999999999999</v>
          </cell>
          <cell r="D21">
            <v>0.35849999999999999</v>
          </cell>
        </row>
        <row r="22">
          <cell r="C22">
            <v>0.41106976744186047</v>
          </cell>
          <cell r="D22">
            <v>5.3410852713178296E-2</v>
          </cell>
          <cell r="E22">
            <v>64500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42"/>
  <sheetViews>
    <sheetView showGridLines="0" zoomScaleNormal="100" workbookViewId="0">
      <selection activeCell="G14" sqref="G14"/>
    </sheetView>
  </sheetViews>
  <sheetFormatPr defaultRowHeight="14.4" x14ac:dyDescent="0.55000000000000004"/>
  <cols>
    <col min="1" max="1" width="26.1015625" customWidth="1"/>
    <col min="2" max="2" width="24.1015625" customWidth="1"/>
    <col min="3" max="4" width="19.47265625" style="531" customWidth="1"/>
    <col min="5" max="5" width="18.5234375" customWidth="1"/>
  </cols>
  <sheetData>
    <row r="1" spans="1:5" ht="9" customHeight="1" x14ac:dyDescent="0.55000000000000004"/>
    <row r="2" spans="1:5" ht="24.75" customHeight="1" x14ac:dyDescent="0.6">
      <c r="A2" s="444" t="s">
        <v>8</v>
      </c>
      <c r="B2" s="444"/>
      <c r="C2" s="444"/>
      <c r="D2" s="444"/>
      <c r="E2" s="444"/>
    </row>
    <row r="3" spans="1:5" ht="7.35" customHeight="1" x14ac:dyDescent="0.55000000000000004">
      <c r="A3" s="51"/>
      <c r="B3" s="51"/>
      <c r="C3" s="52"/>
      <c r="D3" s="52"/>
    </row>
    <row r="4" spans="1:5" ht="17.7" x14ac:dyDescent="0.6">
      <c r="A4" s="444" t="s">
        <v>119</v>
      </c>
      <c r="B4" s="444"/>
      <c r="C4" s="444"/>
      <c r="D4" s="444"/>
      <c r="E4" s="444"/>
    </row>
    <row r="5" spans="1:5" ht="12.75" customHeight="1" x14ac:dyDescent="0.55000000000000004">
      <c r="A5" s="532"/>
      <c r="B5" s="532"/>
      <c r="C5" s="532"/>
      <c r="D5" s="532"/>
    </row>
    <row r="6" spans="1:5" s="55" customFormat="1" ht="15" customHeight="1" x14ac:dyDescent="0.55000000000000004">
      <c r="A6" s="533"/>
      <c r="B6" s="533"/>
      <c r="C6" s="533"/>
      <c r="D6" s="533"/>
      <c r="E6"/>
    </row>
    <row r="7" spans="1:5" s="55" customFormat="1" ht="30" x14ac:dyDescent="0.5">
      <c r="C7" s="56" t="s">
        <v>9</v>
      </c>
      <c r="D7" s="56" t="s">
        <v>10</v>
      </c>
      <c r="E7" s="534" t="s">
        <v>11</v>
      </c>
    </row>
    <row r="8" spans="1:5" s="55" customFormat="1" ht="24.6" customHeight="1" x14ac:dyDescent="0.5">
      <c r="A8" s="535" t="s">
        <v>12</v>
      </c>
      <c r="B8" s="536" t="s">
        <v>13</v>
      </c>
      <c r="C8" s="537">
        <f>'[1]2021-22 Working Sheet'!C10</f>
        <v>0.29255673222390316</v>
      </c>
      <c r="D8" s="537">
        <f>'[1]2021-22 Working Sheet'!D10</f>
        <v>5.0953101361573376E-2</v>
      </c>
      <c r="E8" s="538">
        <v>66100</v>
      </c>
    </row>
    <row r="9" spans="1:5" s="55" customFormat="1" ht="24.6" customHeight="1" x14ac:dyDescent="0.5">
      <c r="A9" s="535" t="s">
        <v>14</v>
      </c>
      <c r="B9" s="536" t="s">
        <v>15</v>
      </c>
      <c r="C9" s="537">
        <f>'[1]2021-22 Working Sheet'!C11</f>
        <v>0.23</v>
      </c>
      <c r="D9" s="537">
        <f>'[1]2021-22 Working Sheet'!D11</f>
        <v>9.9000000000000005E-2</v>
      </c>
      <c r="E9" s="53">
        <v>2000</v>
      </c>
    </row>
    <row r="10" spans="1:5" s="55" customFormat="1" ht="24.6" customHeight="1" x14ac:dyDescent="0.5">
      <c r="A10" s="535" t="s">
        <v>14</v>
      </c>
      <c r="B10" s="536" t="s">
        <v>16</v>
      </c>
      <c r="C10" s="537">
        <f>'[1]2021-22 Working Sheet'!C12</f>
        <v>0.188</v>
      </c>
      <c r="D10" s="537">
        <f>'[1]2021-22 Working Sheet'!D12</f>
        <v>5.7000000000000002E-2</v>
      </c>
      <c r="E10" s="53">
        <v>2000</v>
      </c>
    </row>
    <row r="11" spans="1:5" s="55" customFormat="1" ht="24.6" customHeight="1" x14ac:dyDescent="0.5">
      <c r="A11" s="535" t="s">
        <v>14</v>
      </c>
      <c r="B11" s="536" t="s">
        <v>17</v>
      </c>
      <c r="C11" s="537">
        <f>'[1]2021-22 Working Sheet'!C13</f>
        <v>0.21</v>
      </c>
      <c r="D11" s="537">
        <f>'[1]2021-22 Working Sheet'!D13</f>
        <v>7.9000000000000001E-2</v>
      </c>
      <c r="E11" s="53">
        <v>2000</v>
      </c>
    </row>
    <row r="12" spans="1:5" s="55" customFormat="1" ht="24.6" customHeight="1" x14ac:dyDescent="0.5">
      <c r="A12" s="535" t="s">
        <v>14</v>
      </c>
      <c r="B12" s="536" t="s">
        <v>18</v>
      </c>
      <c r="C12" s="537">
        <f>'[1]2021-22 Working Sheet'!C14</f>
        <v>0.188</v>
      </c>
      <c r="D12" s="537">
        <f>'[1]2021-22 Working Sheet'!D14</f>
        <v>5.7000000000000002E-2</v>
      </c>
      <c r="E12" s="53">
        <v>2000</v>
      </c>
    </row>
    <row r="13" spans="1:5" s="55" customFormat="1" ht="24.6" customHeight="1" x14ac:dyDescent="0.5">
      <c r="C13" s="539"/>
      <c r="D13" s="539"/>
      <c r="E13" s="540"/>
    </row>
    <row r="14" spans="1:5" s="55" customFormat="1" ht="30.25" customHeight="1" x14ac:dyDescent="0.5">
      <c r="C14" s="539"/>
      <c r="D14" s="539"/>
      <c r="E14" s="541" t="s">
        <v>68</v>
      </c>
    </row>
    <row r="15" spans="1:5" s="55" customFormat="1" ht="53.1" customHeight="1" x14ac:dyDescent="0.5">
      <c r="C15" s="539"/>
      <c r="D15" s="539"/>
      <c r="E15" s="54" t="s">
        <v>120</v>
      </c>
    </row>
    <row r="16" spans="1:5" s="55" customFormat="1" ht="15" x14ac:dyDescent="0.5">
      <c r="C16" s="56" t="s">
        <v>9</v>
      </c>
      <c r="D16" s="56" t="s">
        <v>10</v>
      </c>
      <c r="E16" s="57"/>
    </row>
    <row r="17" spans="1:5" s="55" customFormat="1" ht="24.6" customHeight="1" x14ac:dyDescent="0.5">
      <c r="A17" s="535" t="s">
        <v>19</v>
      </c>
      <c r="B17" s="536" t="s">
        <v>13</v>
      </c>
      <c r="C17" s="537">
        <f>'[1]2021-22 Working Sheet'!C17</f>
        <v>0.5877519379844961</v>
      </c>
      <c r="D17" s="537">
        <f>'[1]2021-22 Working Sheet'!D17</f>
        <v>0.36114728682170544</v>
      </c>
      <c r="E17" s="538">
        <f>'[1]2021-22 Working Sheet'!E17</f>
        <v>64500</v>
      </c>
    </row>
    <row r="18" spans="1:5" s="55" customFormat="1" ht="24.6" customHeight="1" x14ac:dyDescent="0.5">
      <c r="A18" s="535" t="s">
        <v>19</v>
      </c>
      <c r="B18" s="536" t="s">
        <v>15</v>
      </c>
      <c r="C18" s="537">
        <f>'[1]2021-22 Working Sheet'!C18</f>
        <v>0.13100000000000001</v>
      </c>
      <c r="D18" s="537">
        <f>'[1]2021-22 Working Sheet'!D18</f>
        <v>0.13100000000000001</v>
      </c>
      <c r="E18" s="58">
        <v>2000</v>
      </c>
    </row>
    <row r="19" spans="1:5" s="55" customFormat="1" ht="24.6" customHeight="1" x14ac:dyDescent="0.5">
      <c r="A19" s="535" t="s">
        <v>19</v>
      </c>
      <c r="B19" s="536" t="s">
        <v>16</v>
      </c>
      <c r="C19" s="537">
        <f>'[1]2021-22 Working Sheet'!C19</f>
        <v>0.35849999999999999</v>
      </c>
      <c r="D19" s="537">
        <f>'[1]2021-22 Working Sheet'!D19</f>
        <v>0.35849999999999999</v>
      </c>
      <c r="E19" s="58">
        <v>2000</v>
      </c>
    </row>
    <row r="20" spans="1:5" s="55" customFormat="1" ht="24.6" customHeight="1" x14ac:dyDescent="0.5">
      <c r="A20" s="535" t="s">
        <v>19</v>
      </c>
      <c r="B20" s="536" t="s">
        <v>17</v>
      </c>
      <c r="C20" s="537">
        <f>'[1]2021-22 Working Sheet'!C20</f>
        <v>0.111</v>
      </c>
      <c r="D20" s="537">
        <f>'[1]2021-22 Working Sheet'!D20</f>
        <v>0.111</v>
      </c>
      <c r="E20" s="58">
        <v>2000</v>
      </c>
    </row>
    <row r="21" spans="1:5" s="55" customFormat="1" ht="24.6" customHeight="1" x14ac:dyDescent="0.5">
      <c r="A21" s="535" t="s">
        <v>19</v>
      </c>
      <c r="B21" s="536" t="s">
        <v>18</v>
      </c>
      <c r="C21" s="537">
        <f>'[1]2021-22 Working Sheet'!C21</f>
        <v>0.35849999999999999</v>
      </c>
      <c r="D21" s="537">
        <f>'[1]2021-22 Working Sheet'!D21</f>
        <v>0.35849999999999999</v>
      </c>
      <c r="E21" s="58">
        <v>2000</v>
      </c>
    </row>
    <row r="22" spans="1:5" ht="24.6" customHeight="1" x14ac:dyDescent="0.55000000000000004">
      <c r="A22" s="535" t="s">
        <v>20</v>
      </c>
      <c r="B22" s="536" t="s">
        <v>13</v>
      </c>
      <c r="C22" s="537">
        <f>'[1]2021-22 Working Sheet'!C22</f>
        <v>0.41106976744186047</v>
      </c>
      <c r="D22" s="537">
        <f>'[1]2021-22 Working Sheet'!D22</f>
        <v>5.3410852713178296E-2</v>
      </c>
      <c r="E22" s="538">
        <f>'[1]2021-22 Working Sheet'!E22</f>
        <v>64500</v>
      </c>
    </row>
    <row r="23" spans="1:5" ht="24.6" customHeight="1" x14ac:dyDescent="0.55000000000000004"/>
    <row r="24" spans="1:5" ht="24.6" customHeight="1" x14ac:dyDescent="0.55000000000000004">
      <c r="A24" s="542" t="s">
        <v>121</v>
      </c>
    </row>
    <row r="25" spans="1:5" ht="24.6" customHeight="1" x14ac:dyDescent="0.55000000000000004"/>
    <row r="26" spans="1:5" ht="24.6" customHeight="1" x14ac:dyDescent="0.55000000000000004"/>
    <row r="27" spans="1:5" ht="24.6" customHeight="1" x14ac:dyDescent="0.55000000000000004"/>
    <row r="28" spans="1:5" ht="24.6" customHeight="1" x14ac:dyDescent="0.55000000000000004"/>
    <row r="29" spans="1:5" ht="24.6" customHeight="1" x14ac:dyDescent="0.55000000000000004"/>
    <row r="30" spans="1:5" ht="24.6" customHeight="1" x14ac:dyDescent="0.55000000000000004"/>
    <row r="42" spans="1:1" x14ac:dyDescent="0.55000000000000004">
      <c r="A42" s="543" t="s">
        <v>21</v>
      </c>
    </row>
  </sheetData>
  <sheetProtection selectLockedCells="1" selectUnlockedCells="1"/>
  <mergeCells count="2">
    <mergeCell ref="A2:E2"/>
    <mergeCell ref="A4:E4"/>
  </mergeCells>
  <printOptions headings="1"/>
  <pageMargins left="0.75" right="0" top="0.25" bottom="0.2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K33"/>
  <sheetViews>
    <sheetView showGridLines="0" tabSelected="1" zoomScaleNormal="100" workbookViewId="0">
      <selection activeCell="M10" sqref="M10"/>
    </sheetView>
  </sheetViews>
  <sheetFormatPr defaultColWidth="8.89453125" defaultRowHeight="14.4" x14ac:dyDescent="0.55000000000000004"/>
  <cols>
    <col min="1" max="1" width="17.89453125" style="1" customWidth="1"/>
    <col min="2" max="2" width="11" style="1" customWidth="1"/>
    <col min="3" max="3" width="18.62890625" style="1" customWidth="1"/>
    <col min="4" max="4" width="10.47265625" style="1" customWidth="1"/>
    <col min="5" max="5" width="13" style="1" customWidth="1"/>
    <col min="6" max="6" width="21.47265625" style="1" customWidth="1"/>
    <col min="7" max="7" width="10.89453125" style="1" customWidth="1"/>
    <col min="8" max="8" width="12.1015625" style="1" customWidth="1"/>
    <col min="9" max="9" width="14.3671875" style="1" customWidth="1"/>
    <col min="10" max="10" width="14.1015625" style="1" customWidth="1"/>
    <col min="11" max="16384" width="8.89453125" style="1"/>
  </cols>
  <sheetData>
    <row r="1" spans="1:11" ht="25.8" x14ac:dyDescent="0.95">
      <c r="A1" s="26" t="s">
        <v>42</v>
      </c>
      <c r="B1" s="27"/>
      <c r="C1" s="28"/>
      <c r="D1" s="19" t="s">
        <v>0</v>
      </c>
      <c r="E1" s="19"/>
      <c r="F1" s="19"/>
      <c r="G1" s="19"/>
      <c r="H1" s="19"/>
      <c r="I1" s="19"/>
      <c r="J1" s="19"/>
      <c r="K1" s="19"/>
    </row>
    <row r="2" spans="1:11" ht="25.8" x14ac:dyDescent="0.95">
      <c r="A2" s="29" t="s">
        <v>43</v>
      </c>
      <c r="B2" s="30"/>
      <c r="C2" s="30"/>
      <c r="D2" s="20" t="s">
        <v>1</v>
      </c>
      <c r="E2" s="20"/>
      <c r="F2" s="20"/>
      <c r="G2" s="20"/>
      <c r="H2" s="20"/>
      <c r="I2" s="20"/>
      <c r="J2" s="20"/>
      <c r="K2" s="20"/>
    </row>
    <row r="3" spans="1:11" ht="8.35" customHeight="1" x14ac:dyDescent="0.6">
      <c r="A3" s="5"/>
      <c r="B3" s="3"/>
      <c r="C3" s="3"/>
      <c r="D3" s="3"/>
      <c r="E3" s="3"/>
      <c r="F3" s="3"/>
      <c r="G3" s="445"/>
      <c r="H3" s="445"/>
      <c r="I3" s="445"/>
      <c r="J3" s="445"/>
    </row>
    <row r="4" spans="1:11" ht="15.6" x14ac:dyDescent="0.6">
      <c r="A4" s="5"/>
      <c r="B4" s="3"/>
      <c r="C4" s="9" t="s">
        <v>22</v>
      </c>
      <c r="D4" s="446"/>
      <c r="E4" s="446"/>
      <c r="F4" s="9" t="s">
        <v>24</v>
      </c>
      <c r="G4" s="11"/>
      <c r="H4" s="2"/>
      <c r="I4" s="3"/>
      <c r="J4" s="3"/>
    </row>
    <row r="5" spans="1:11" ht="20.399999999999999" customHeight="1" x14ac:dyDescent="0.55000000000000004">
      <c r="A5" s="5"/>
      <c r="B5" s="3"/>
      <c r="C5" s="9" t="s">
        <v>23</v>
      </c>
      <c r="D5" s="447"/>
      <c r="E5" s="447"/>
      <c r="F5" s="8"/>
      <c r="G5" s="6"/>
      <c r="H5" s="22"/>
      <c r="I5" s="10"/>
      <c r="J5" s="3"/>
    </row>
    <row r="6" spans="1:11" ht="8.35" customHeight="1" x14ac:dyDescent="0.6">
      <c r="A6" s="12"/>
      <c r="B6" s="3"/>
      <c r="C6" s="3"/>
      <c r="D6" s="3"/>
      <c r="E6" s="3"/>
      <c r="F6" s="3"/>
      <c r="G6" s="7"/>
      <c r="H6" s="7"/>
      <c r="I6" s="21"/>
      <c r="J6" s="7"/>
    </row>
    <row r="7" spans="1:11" ht="18.7" customHeight="1" x14ac:dyDescent="0.7">
      <c r="A7" s="302"/>
      <c r="B7" s="166"/>
      <c r="C7" s="448" t="s">
        <v>107</v>
      </c>
      <c r="D7" s="449"/>
      <c r="E7" s="449"/>
      <c r="F7" s="449"/>
      <c r="G7" s="449"/>
      <c r="H7" s="449"/>
      <c r="I7" s="449"/>
      <c r="J7" s="303"/>
    </row>
    <row r="8" spans="1:11" ht="4.3" customHeight="1" x14ac:dyDescent="0.55000000000000004">
      <c r="A8" s="234"/>
      <c r="B8" s="235"/>
      <c r="C8" s="235"/>
      <c r="D8" s="236"/>
      <c r="E8" s="450" t="s">
        <v>27</v>
      </c>
      <c r="F8" s="453" t="s">
        <v>7</v>
      </c>
      <c r="G8" s="453" t="s">
        <v>2</v>
      </c>
      <c r="H8" s="450" t="s">
        <v>36</v>
      </c>
      <c r="I8" s="453" t="s">
        <v>115</v>
      </c>
      <c r="J8" s="237"/>
    </row>
    <row r="9" spans="1:11" ht="14.5" customHeight="1" x14ac:dyDescent="0.55000000000000004">
      <c r="A9" s="238"/>
      <c r="B9" s="239"/>
      <c r="C9" s="239"/>
      <c r="D9" s="239"/>
      <c r="E9" s="451"/>
      <c r="F9" s="451"/>
      <c r="G9" s="451"/>
      <c r="H9" s="451"/>
      <c r="I9" s="451"/>
      <c r="J9" s="240"/>
    </row>
    <row r="10" spans="1:11" ht="90.6" x14ac:dyDescent="0.55000000000000004">
      <c r="A10" s="168" t="s">
        <v>38</v>
      </c>
      <c r="B10" s="169" t="s">
        <v>31</v>
      </c>
      <c r="C10" s="169" t="s">
        <v>95</v>
      </c>
      <c r="D10" s="169" t="s">
        <v>34</v>
      </c>
      <c r="E10" s="452"/>
      <c r="F10" s="452"/>
      <c r="G10" s="452"/>
      <c r="H10" s="452"/>
      <c r="I10" s="452"/>
      <c r="J10" s="171" t="s">
        <v>41</v>
      </c>
    </row>
    <row r="11" spans="1:11" ht="16.899999999999999" customHeight="1" x14ac:dyDescent="0.55000000000000004">
      <c r="A11" s="192" t="s">
        <v>55</v>
      </c>
      <c r="B11" s="193" t="s">
        <v>32</v>
      </c>
      <c r="C11" s="194" t="s">
        <v>108</v>
      </c>
      <c r="D11" s="304" t="s">
        <v>45</v>
      </c>
      <c r="E11" s="195" t="s">
        <v>26</v>
      </c>
      <c r="F11" s="304" t="s">
        <v>48</v>
      </c>
      <c r="G11" s="305">
        <v>1</v>
      </c>
      <c r="H11" s="195" t="s">
        <v>30</v>
      </c>
      <c r="I11" s="78">
        <v>24525</v>
      </c>
      <c r="J11" s="78">
        <f>IF(AND(D11="A",E11="general fund"),I11*'21-22 Fringes'!$D$8,IF(AND(D11="C",E11="general fund"),I11*'21-22 Fringes'!$D$22,IF(AND(D11="B",E11="general fund"),I11*'21-22 Fringes'!$D$17,)))</f>
        <v>1309.9011627906978</v>
      </c>
    </row>
    <row r="12" spans="1:11" ht="16.899999999999999" customHeight="1" x14ac:dyDescent="0.55000000000000004">
      <c r="A12" s="192" t="s">
        <v>55</v>
      </c>
      <c r="B12" s="193" t="s">
        <v>32</v>
      </c>
      <c r="C12" s="194" t="s">
        <v>109</v>
      </c>
      <c r="D12" s="195" t="s">
        <v>28</v>
      </c>
      <c r="E12" s="195" t="s">
        <v>26</v>
      </c>
      <c r="F12" s="304" t="s">
        <v>48</v>
      </c>
      <c r="G12" s="305">
        <v>1</v>
      </c>
      <c r="H12" s="195" t="s">
        <v>30</v>
      </c>
      <c r="I12" s="78">
        <v>66478</v>
      </c>
      <c r="J12" s="78">
        <f>IF(AND(D12="A",E12="general fund"),I12*'21-22 Fringes'!$D$8,IF(AND(D12="C",E12="general fund"),I12*'21-22 Fringes'!$D$22,IF(AND(D12="B",E12="general fund"),I12*'21-22 Fringes'!$D$17,)))</f>
        <v>3387.2602723146747</v>
      </c>
    </row>
    <row r="13" spans="1:11" ht="23.8" customHeight="1" x14ac:dyDescent="0.55000000000000004">
      <c r="A13" s="192" t="s">
        <v>37</v>
      </c>
      <c r="B13" s="193" t="s">
        <v>96</v>
      </c>
      <c r="C13" s="194" t="s">
        <v>110</v>
      </c>
      <c r="D13" s="195" t="s">
        <v>29</v>
      </c>
      <c r="E13" s="195" t="s">
        <v>26</v>
      </c>
      <c r="F13" s="304" t="s">
        <v>48</v>
      </c>
      <c r="G13" s="305">
        <v>2</v>
      </c>
      <c r="H13" s="195" t="s">
        <v>35</v>
      </c>
      <c r="I13" s="78">
        <f>31480*2</f>
        <v>62960</v>
      </c>
      <c r="J13" s="78">
        <f>IF(AND(D13="A",E13="general fund"),I13*'21-22 Fringes'!$D$8,IF(AND(D13="C",E13="general fund"),I13*'21-22 Fringes'!$D$22,IF(AND(D13="B",E13="general fund"),I13*'21-22 Fringes'!$D$17,)))</f>
        <v>22737.833178294575</v>
      </c>
    </row>
    <row r="14" spans="1:11" ht="16.899999999999999" customHeight="1" x14ac:dyDescent="0.55000000000000004">
      <c r="A14" s="192"/>
      <c r="B14" s="193"/>
      <c r="C14" s="194"/>
      <c r="D14" s="195"/>
      <c r="E14" s="195"/>
      <c r="F14" s="304"/>
      <c r="G14" s="305"/>
      <c r="H14" s="195"/>
      <c r="I14" s="78"/>
      <c r="J14" s="78"/>
    </row>
    <row r="15" spans="1:11" ht="16.899999999999999" customHeight="1" x14ac:dyDescent="0.55000000000000004">
      <c r="A15" s="192"/>
      <c r="B15" s="193"/>
      <c r="C15" s="194"/>
      <c r="D15" s="195"/>
      <c r="E15" s="195"/>
      <c r="F15" s="304"/>
      <c r="G15" s="305"/>
      <c r="H15" s="195"/>
      <c r="I15" s="78"/>
      <c r="J15" s="78"/>
    </row>
    <row r="16" spans="1:11" ht="16.899999999999999" customHeight="1" x14ac:dyDescent="0.55000000000000004">
      <c r="A16" s="192"/>
      <c r="B16" s="193"/>
      <c r="C16" s="194"/>
      <c r="D16" s="195"/>
      <c r="E16" s="195"/>
      <c r="F16" s="304"/>
      <c r="G16" s="305"/>
      <c r="H16" s="195"/>
      <c r="I16" s="78"/>
      <c r="J16" s="78"/>
    </row>
    <row r="17" spans="1:10" ht="16.899999999999999" customHeight="1" x14ac:dyDescent="0.55000000000000004">
      <c r="A17" s="192"/>
      <c r="B17" s="193"/>
      <c r="C17" s="194"/>
      <c r="D17" s="195"/>
      <c r="E17" s="195"/>
      <c r="F17" s="304"/>
      <c r="G17" s="305"/>
      <c r="H17" s="195"/>
      <c r="I17" s="78"/>
      <c r="J17" s="78"/>
    </row>
    <row r="18" spans="1:10" ht="16.899999999999999" customHeight="1" x14ac:dyDescent="0.55000000000000004">
      <c r="A18" s="192"/>
      <c r="B18" s="193"/>
      <c r="C18" s="194"/>
      <c r="D18" s="195"/>
      <c r="E18" s="195"/>
      <c r="F18" s="304"/>
      <c r="G18" s="305"/>
      <c r="H18" s="195"/>
      <c r="I18" s="78"/>
      <c r="J18" s="78"/>
    </row>
    <row r="19" spans="1:10" ht="16.899999999999999" customHeight="1" x14ac:dyDescent="0.55000000000000004">
      <c r="A19" s="192"/>
      <c r="B19" s="193"/>
      <c r="C19" s="194"/>
      <c r="D19" s="195"/>
      <c r="E19" s="195"/>
      <c r="F19" s="304"/>
      <c r="G19" s="305"/>
      <c r="H19" s="195"/>
      <c r="I19" s="78"/>
      <c r="J19" s="78"/>
    </row>
    <row r="20" spans="1:10" ht="16.899999999999999" customHeight="1" x14ac:dyDescent="0.55000000000000004">
      <c r="A20" s="192"/>
      <c r="B20" s="193"/>
      <c r="C20" s="194"/>
      <c r="D20" s="195"/>
      <c r="E20" s="195"/>
      <c r="F20" s="304"/>
      <c r="G20" s="305"/>
      <c r="H20" s="195"/>
      <c r="I20" s="78"/>
      <c r="J20" s="78"/>
    </row>
    <row r="21" spans="1:10" ht="16.899999999999999" customHeight="1" x14ac:dyDescent="0.55000000000000004">
      <c r="A21" s="192"/>
      <c r="B21" s="193"/>
      <c r="C21" s="194"/>
      <c r="D21" s="195"/>
      <c r="E21" s="195"/>
      <c r="F21" s="304"/>
      <c r="G21" s="305"/>
      <c r="H21" s="195"/>
      <c r="I21" s="78"/>
      <c r="J21" s="78"/>
    </row>
    <row r="22" spans="1:10" ht="16.899999999999999" customHeight="1" x14ac:dyDescent="0.55000000000000004">
      <c r="A22" s="192"/>
      <c r="B22" s="193"/>
      <c r="C22" s="194"/>
      <c r="D22" s="195"/>
      <c r="E22" s="195"/>
      <c r="F22" s="304"/>
      <c r="G22" s="305"/>
      <c r="H22" s="195"/>
      <c r="I22" s="78"/>
      <c r="J22" s="78"/>
    </row>
    <row r="23" spans="1:10" ht="16.899999999999999" customHeight="1" x14ac:dyDescent="0.55000000000000004">
      <c r="A23" s="192"/>
      <c r="B23" s="193"/>
      <c r="C23" s="194"/>
      <c r="D23" s="195"/>
      <c r="E23" s="195"/>
      <c r="F23" s="304"/>
      <c r="G23" s="305"/>
      <c r="H23" s="195"/>
      <c r="I23" s="78"/>
      <c r="J23" s="78"/>
    </row>
    <row r="24" spans="1:10" ht="17.05" customHeight="1" x14ac:dyDescent="0.55000000000000004">
      <c r="A24" s="192"/>
      <c r="B24" s="193"/>
      <c r="C24" s="194"/>
      <c r="D24" s="195"/>
      <c r="E24" s="195"/>
      <c r="F24" s="304"/>
      <c r="G24" s="305"/>
      <c r="H24" s="195"/>
      <c r="I24" s="78"/>
      <c r="J24" s="78"/>
    </row>
    <row r="25" spans="1:10" ht="17.05" customHeight="1" x14ac:dyDescent="0.55000000000000004">
      <c r="A25" s="192"/>
      <c r="B25" s="193"/>
      <c r="C25" s="194"/>
      <c r="D25" s="195"/>
      <c r="E25" s="195"/>
      <c r="F25" s="304"/>
      <c r="G25" s="305"/>
      <c r="H25" s="195"/>
      <c r="I25" s="78"/>
      <c r="J25" s="78"/>
    </row>
    <row r="26" spans="1:10" ht="17.05" customHeight="1" x14ac:dyDescent="0.55000000000000004">
      <c r="A26" s="192"/>
      <c r="B26" s="193"/>
      <c r="C26" s="194"/>
      <c r="D26" s="195"/>
      <c r="E26" s="195"/>
      <c r="F26" s="304"/>
      <c r="G26" s="305"/>
      <c r="H26" s="195"/>
      <c r="I26" s="78"/>
      <c r="J26" s="78"/>
    </row>
    <row r="27" spans="1:10" ht="17.05" customHeight="1" x14ac:dyDescent="0.55000000000000004">
      <c r="A27" s="192"/>
      <c r="B27" s="193"/>
      <c r="C27" s="194"/>
      <c r="D27" s="195"/>
      <c r="E27" s="195"/>
      <c r="F27" s="304"/>
      <c r="G27" s="305"/>
      <c r="H27" s="195"/>
      <c r="I27" s="199"/>
      <c r="J27" s="78"/>
    </row>
    <row r="28" spans="1:10" ht="17.05" customHeight="1" x14ac:dyDescent="0.55000000000000004">
      <c r="A28" s="192"/>
      <c r="B28" s="193"/>
      <c r="C28" s="194"/>
      <c r="D28" s="195"/>
      <c r="E28" s="195"/>
      <c r="F28" s="304"/>
      <c r="G28" s="305"/>
      <c r="H28" s="195"/>
      <c r="I28" s="199"/>
      <c r="J28" s="78"/>
    </row>
    <row r="29" spans="1:10" ht="17.05" customHeight="1" x14ac:dyDescent="0.55000000000000004">
      <c r="A29" s="192"/>
      <c r="B29" s="193"/>
      <c r="C29" s="194"/>
      <c r="D29" s="195"/>
      <c r="E29" s="195"/>
      <c r="F29" s="304"/>
      <c r="G29" s="305"/>
      <c r="H29" s="195"/>
      <c r="I29" s="199"/>
      <c r="J29" s="78"/>
    </row>
    <row r="30" spans="1:10" ht="17.05" customHeight="1" x14ac:dyDescent="0.55000000000000004">
      <c r="A30" s="192"/>
      <c r="B30" s="193"/>
      <c r="C30" s="194"/>
      <c r="D30" s="195"/>
      <c r="E30" s="195"/>
      <c r="F30" s="304"/>
      <c r="G30" s="305"/>
      <c r="H30" s="195"/>
      <c r="I30" s="199"/>
      <c r="J30" s="78"/>
    </row>
    <row r="31" spans="1:10" ht="17.05" customHeight="1" thickBot="1" x14ac:dyDescent="0.6">
      <c r="A31" s="306"/>
      <c r="B31" s="307"/>
      <c r="C31" s="308"/>
      <c r="D31" s="282"/>
      <c r="E31" s="282"/>
      <c r="F31" s="309"/>
      <c r="G31" s="310"/>
      <c r="H31" s="282"/>
      <c r="I31" s="283"/>
      <c r="J31" s="283"/>
    </row>
    <row r="32" spans="1:10" ht="17.05" customHeight="1" x14ac:dyDescent="0.55000000000000004">
      <c r="A32" s="31"/>
      <c r="B32" s="32"/>
      <c r="C32" s="33"/>
      <c r="D32" s="33"/>
      <c r="E32" s="34"/>
      <c r="F32" s="35"/>
      <c r="G32" s="35"/>
      <c r="H32" s="36"/>
      <c r="I32" s="280">
        <f>-SUMIF(H11:H31,"delete",I11:I31)+SUMIF(H11:H31,"add",I11:I31)</f>
        <v>28043</v>
      </c>
      <c r="J32" s="281">
        <f>-SUMIF(H11:H31,"delete",J11:J31)+SUMIF(H11:H31,"add",J11:J31)</f>
        <v>-18040.671743189203</v>
      </c>
    </row>
    <row r="33" spans="1:10" ht="18" customHeight="1" x14ac:dyDescent="0.55000000000000004">
      <c r="A33" s="18"/>
      <c r="B33" s="18"/>
      <c r="C33" s="15"/>
      <c r="D33" s="15"/>
      <c r="E33" s="15"/>
      <c r="F33" s="15"/>
      <c r="G33" s="15"/>
      <c r="H33" s="16"/>
      <c r="I33" s="17"/>
      <c r="J33" s="25"/>
    </row>
  </sheetData>
  <sheetProtection algorithmName="SHA-512" hashValue="ZAI6KzVQndM2Do+y9yyxSMb+mo6F4ZeFhodSH5xiS01OJ8SyjAEo7EQ2FxLdcsbXdC4UN2MHgGQZChZBLV5nFg==" saltValue="8pmzy+mbyn+sv6ixU74u5w==" spinCount="100000" sheet="1" selectLockedCells="1"/>
  <mergeCells count="9">
    <mergeCell ref="G3:J3"/>
    <mergeCell ref="D4:E4"/>
    <mergeCell ref="D5:E5"/>
    <mergeCell ref="C7:I7"/>
    <mergeCell ref="E8:E10"/>
    <mergeCell ref="F8:F10"/>
    <mergeCell ref="G8:G10"/>
    <mergeCell ref="H8:H10"/>
    <mergeCell ref="I8:I10"/>
  </mergeCells>
  <conditionalFormatting sqref="I6">
    <cfRule type="expression" priority="5">
      <formula>IF(AND($E$24="general fund",$I$24&lt;1),"Amt Missing for Avg Salary")</formula>
    </cfRule>
  </conditionalFormatting>
  <conditionalFormatting sqref="I32">
    <cfRule type="expression" priority="4">
      <formula>"if(h11=""add"",+i11),-i11"</formula>
    </cfRule>
  </conditionalFormatting>
  <conditionalFormatting sqref="I12">
    <cfRule type="expression" priority="3">
      <formula>IF(H12="DELETE",-I12,I12)</formula>
    </cfRule>
  </conditionalFormatting>
  <conditionalFormatting sqref="J32">
    <cfRule type="expression" priority="2">
      <formula>"if(h11=""add"",+i11),-i11"</formula>
    </cfRule>
  </conditionalFormatting>
  <conditionalFormatting sqref="I11">
    <cfRule type="expression" priority="1">
      <formula>IF(H11="DELETE",-I11,I11)</formula>
    </cfRule>
  </conditionalFormatting>
  <pageMargins left="0.28000000000000003" right="0.25" top="0.1" bottom="0" header="0.3" footer="0.3"/>
  <pageSetup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  <pageSetUpPr fitToPage="1"/>
  </sheetPr>
  <dimension ref="A1:K39"/>
  <sheetViews>
    <sheetView showGridLines="0" zoomScale="99" zoomScaleNormal="99" workbookViewId="0">
      <selection activeCell="A11" sqref="A11"/>
    </sheetView>
  </sheetViews>
  <sheetFormatPr defaultColWidth="8.89453125" defaultRowHeight="14.4" x14ac:dyDescent="0.55000000000000004"/>
  <cols>
    <col min="1" max="1" width="19.3671875" style="1" customWidth="1"/>
    <col min="2" max="2" width="12.47265625" style="1" customWidth="1"/>
    <col min="3" max="3" width="22.26171875" style="1" customWidth="1"/>
    <col min="4" max="4" width="10.47265625" style="1" customWidth="1"/>
    <col min="5" max="5" width="13" style="1" customWidth="1"/>
    <col min="6" max="6" width="19.3671875" style="1" customWidth="1"/>
    <col min="7" max="7" width="10.89453125" style="1" customWidth="1"/>
    <col min="8" max="8" width="12.1015625" style="1" customWidth="1"/>
    <col min="9" max="9" width="14.3671875" style="1" customWidth="1"/>
    <col min="10" max="10" width="14.1015625" style="1" customWidth="1"/>
    <col min="11" max="16384" width="8.89453125" style="1"/>
  </cols>
  <sheetData>
    <row r="1" spans="1:11" ht="25.8" x14ac:dyDescent="0.95">
      <c r="A1" s="46" t="s">
        <v>42</v>
      </c>
      <c r="B1" s="47"/>
      <c r="C1" s="48"/>
      <c r="D1" s="19" t="s">
        <v>0</v>
      </c>
      <c r="E1" s="19"/>
      <c r="F1" s="19"/>
      <c r="G1" s="19"/>
      <c r="H1" s="19"/>
      <c r="I1" s="19"/>
      <c r="J1" s="19"/>
      <c r="K1" s="19"/>
    </row>
    <row r="2" spans="1:11" ht="25.8" x14ac:dyDescent="0.95">
      <c r="A2" s="49" t="s">
        <v>43</v>
      </c>
      <c r="B2" s="50"/>
      <c r="C2" s="50"/>
      <c r="D2" s="20" t="s">
        <v>1</v>
      </c>
      <c r="E2" s="20"/>
      <c r="F2" s="20"/>
      <c r="G2" s="20"/>
      <c r="H2" s="20"/>
      <c r="I2" s="20"/>
      <c r="J2" s="20"/>
      <c r="K2" s="20"/>
    </row>
    <row r="3" spans="1:11" ht="8.35" customHeight="1" x14ac:dyDescent="0.6">
      <c r="A3" s="5"/>
      <c r="B3" s="3"/>
      <c r="C3" s="3"/>
      <c r="D3" s="3"/>
      <c r="E3" s="3"/>
      <c r="F3" s="3"/>
      <c r="G3" s="445"/>
      <c r="H3" s="445"/>
      <c r="I3" s="445"/>
      <c r="J3" s="445"/>
    </row>
    <row r="4" spans="1:11" ht="15.6" x14ac:dyDescent="0.6">
      <c r="A4" s="5"/>
      <c r="B4" s="3"/>
      <c r="C4" s="9" t="s">
        <v>22</v>
      </c>
      <c r="D4" s="446"/>
      <c r="E4" s="446"/>
      <c r="F4" s="9" t="s">
        <v>24</v>
      </c>
      <c r="G4" s="11"/>
      <c r="H4" s="2"/>
      <c r="I4" s="3"/>
      <c r="J4" s="3"/>
    </row>
    <row r="5" spans="1:11" ht="20.399999999999999" customHeight="1" x14ac:dyDescent="0.55000000000000004">
      <c r="A5" s="5"/>
      <c r="B5" s="3"/>
      <c r="C5" s="9" t="s">
        <v>23</v>
      </c>
      <c r="D5" s="447"/>
      <c r="E5" s="447"/>
      <c r="F5" s="8"/>
      <c r="G5" s="6"/>
      <c r="H5" s="22"/>
      <c r="I5" s="10"/>
      <c r="J5" s="3"/>
    </row>
    <row r="6" spans="1:11" ht="8.35" customHeight="1" x14ac:dyDescent="0.6">
      <c r="A6" s="12"/>
      <c r="B6" s="3"/>
      <c r="C6" s="3"/>
      <c r="D6" s="3"/>
      <c r="E6" s="3"/>
      <c r="F6" s="3"/>
      <c r="G6" s="7"/>
      <c r="H6" s="7"/>
      <c r="I6" s="24"/>
      <c r="J6" s="7"/>
    </row>
    <row r="7" spans="1:11" ht="18.7" customHeight="1" x14ac:dyDescent="0.6">
      <c r="A7" s="232"/>
      <c r="B7" s="44"/>
      <c r="C7" s="448" t="s">
        <v>33</v>
      </c>
      <c r="D7" s="449"/>
      <c r="E7" s="449"/>
      <c r="F7" s="449"/>
      <c r="G7" s="449"/>
      <c r="H7" s="449"/>
      <c r="I7" s="449"/>
      <c r="J7" s="276"/>
    </row>
    <row r="8" spans="1:11" ht="4.3" customHeight="1" x14ac:dyDescent="0.55000000000000004">
      <c r="A8" s="234"/>
      <c r="B8" s="235"/>
      <c r="C8" s="235"/>
      <c r="D8" s="236"/>
      <c r="E8" s="450" t="s">
        <v>27</v>
      </c>
      <c r="F8" s="453" t="s">
        <v>7</v>
      </c>
      <c r="G8" s="453" t="s">
        <v>2</v>
      </c>
      <c r="H8" s="450" t="s">
        <v>36</v>
      </c>
      <c r="I8" s="453" t="s">
        <v>115</v>
      </c>
      <c r="J8" s="237"/>
    </row>
    <row r="9" spans="1:11" ht="14.5" customHeight="1" x14ac:dyDescent="0.55000000000000004">
      <c r="A9" s="238"/>
      <c r="B9" s="239"/>
      <c r="C9" s="239"/>
      <c r="D9" s="239"/>
      <c r="E9" s="451"/>
      <c r="F9" s="451"/>
      <c r="G9" s="451"/>
      <c r="H9" s="451"/>
      <c r="I9" s="451"/>
      <c r="J9" s="240"/>
    </row>
    <row r="10" spans="1:11" ht="90.6" x14ac:dyDescent="0.55000000000000004">
      <c r="A10" s="168" t="s">
        <v>38</v>
      </c>
      <c r="B10" s="169" t="s">
        <v>31</v>
      </c>
      <c r="C10" s="169" t="s">
        <v>95</v>
      </c>
      <c r="D10" s="169" t="s">
        <v>34</v>
      </c>
      <c r="E10" s="452"/>
      <c r="F10" s="452"/>
      <c r="G10" s="452"/>
      <c r="H10" s="452"/>
      <c r="I10" s="452"/>
      <c r="J10" s="171" t="s">
        <v>41</v>
      </c>
    </row>
    <row r="11" spans="1:11" x14ac:dyDescent="0.55000000000000004">
      <c r="A11" s="38"/>
      <c r="B11" s="209"/>
      <c r="C11" s="277"/>
      <c r="D11" s="279"/>
      <c r="E11" s="195" t="s">
        <v>26</v>
      </c>
      <c r="F11" s="279"/>
      <c r="G11" s="210"/>
      <c r="H11" s="278"/>
      <c r="I11" s="211"/>
      <c r="J11" s="78">
        <f>IF(AND(D11="A",E11="general fund"),I11*'21-22 Fringes'!$D$8,IF(AND(D11="C",E11="general fund"),I11*'21-22 Fringes'!$D$22,IF(AND(D11="B",E11="general fund"),I11*'21-22 Fringes'!$D$17,)))</f>
        <v>0</v>
      </c>
    </row>
    <row r="12" spans="1:11" ht="16.899999999999999" customHeight="1" x14ac:dyDescent="0.55000000000000004">
      <c r="A12" s="38"/>
      <c r="B12" s="209"/>
      <c r="C12" s="277"/>
      <c r="D12" s="278"/>
      <c r="E12" s="195" t="s">
        <v>26</v>
      </c>
      <c r="F12" s="279"/>
      <c r="G12" s="210"/>
      <c r="H12" s="278"/>
      <c r="I12" s="211"/>
      <c r="J12" s="78">
        <f>IF(AND(D12="A",E12="general fund"),I12*'21-22 Fringes'!$D$8,IF(AND(D12="C",E12="general fund"),I12*'21-22 Fringes'!$D$22,IF(AND(D12="B",E12="general fund"),I12*'21-22 Fringes'!$D$17,)))</f>
        <v>0</v>
      </c>
    </row>
    <row r="13" spans="1:11" ht="16.899999999999999" customHeight="1" x14ac:dyDescent="0.55000000000000004">
      <c r="A13" s="38"/>
      <c r="B13" s="209"/>
      <c r="C13" s="277"/>
      <c r="D13" s="278"/>
      <c r="E13" s="195" t="s">
        <v>26</v>
      </c>
      <c r="F13" s="279"/>
      <c r="G13" s="210"/>
      <c r="H13" s="278"/>
      <c r="I13" s="211"/>
      <c r="J13" s="78">
        <f>IF(AND(D13="A",E13="general fund"),I13*'21-22 Fringes'!$D$8,IF(AND(D13="C",E13="general fund"),I13*'21-22 Fringes'!$D$22,IF(AND(D13="B",E13="general fund"),I13*'21-22 Fringes'!$D$17,)))</f>
        <v>0</v>
      </c>
    </row>
    <row r="14" spans="1:11" ht="16.899999999999999" customHeight="1" x14ac:dyDescent="0.55000000000000004">
      <c r="A14" s="38"/>
      <c r="B14" s="209"/>
      <c r="C14" s="277"/>
      <c r="D14" s="278"/>
      <c r="E14" s="195" t="s">
        <v>26</v>
      </c>
      <c r="F14" s="279"/>
      <c r="G14" s="210"/>
      <c r="H14" s="278"/>
      <c r="I14" s="211"/>
      <c r="J14" s="78">
        <f>IF(AND(D14="A",E14="general fund"),I14*'21-22 Fringes'!$D$8,IF(AND(D14="C",E14="general fund"),I14*'21-22 Fringes'!$D$22,IF(AND(D14="B",E14="general fund"),I14*'21-22 Fringes'!$D$17,)))</f>
        <v>0</v>
      </c>
    </row>
    <row r="15" spans="1:11" ht="16.899999999999999" customHeight="1" x14ac:dyDescent="0.55000000000000004">
      <c r="A15" s="38"/>
      <c r="B15" s="209"/>
      <c r="C15" s="277"/>
      <c r="D15" s="278"/>
      <c r="E15" s="195" t="s">
        <v>26</v>
      </c>
      <c r="F15" s="279"/>
      <c r="G15" s="210"/>
      <c r="H15" s="278"/>
      <c r="I15" s="211"/>
      <c r="J15" s="78">
        <f>IF(AND(D15="A",E15="general fund"),I15*'21-22 Fringes'!$D$8,IF(AND(D15="C",E15="general fund"),I15*'21-22 Fringes'!$D$22,IF(AND(D15="B",E15="general fund"),I15*'21-22 Fringes'!$D$17,)))</f>
        <v>0</v>
      </c>
    </row>
    <row r="16" spans="1:11" ht="16.899999999999999" customHeight="1" x14ac:dyDescent="0.55000000000000004">
      <c r="A16" s="38"/>
      <c r="B16" s="209"/>
      <c r="C16" s="277"/>
      <c r="D16" s="278"/>
      <c r="E16" s="195" t="s">
        <v>26</v>
      </c>
      <c r="F16" s="279"/>
      <c r="G16" s="210"/>
      <c r="H16" s="278"/>
      <c r="I16" s="211"/>
      <c r="J16" s="78">
        <f>IF(AND(D16="A",E16="general fund"),I16*'21-22 Fringes'!$D$8,IF(AND(D16="C",E16="general fund"),I16*'21-22 Fringes'!$D$22,IF(AND(D16="B",E16="general fund"),I16*'21-22 Fringes'!$D$17,)))</f>
        <v>0</v>
      </c>
    </row>
    <row r="17" spans="1:10" ht="16.899999999999999" customHeight="1" x14ac:dyDescent="0.55000000000000004">
      <c r="A17" s="38"/>
      <c r="B17" s="209"/>
      <c r="C17" s="277"/>
      <c r="D17" s="279"/>
      <c r="E17" s="195" t="s">
        <v>26</v>
      </c>
      <c r="F17" s="279"/>
      <c r="G17" s="210"/>
      <c r="H17" s="278"/>
      <c r="I17" s="211"/>
      <c r="J17" s="78">
        <f>IF(AND(D17="A",E17="general fund"),I17*'21-22 Fringes'!$D$8,IF(AND(D17="C",E17="general fund"),I17*'21-22 Fringes'!$D$22,IF(AND(D17="B",E17="general fund"),I17*'21-22 Fringes'!$D$17,)))</f>
        <v>0</v>
      </c>
    </row>
    <row r="18" spans="1:10" ht="16.899999999999999" customHeight="1" x14ac:dyDescent="0.55000000000000004">
      <c r="A18" s="38"/>
      <c r="B18" s="209"/>
      <c r="C18" s="277"/>
      <c r="D18" s="278"/>
      <c r="E18" s="195" t="s">
        <v>26</v>
      </c>
      <c r="F18" s="279"/>
      <c r="G18" s="210"/>
      <c r="H18" s="278"/>
      <c r="I18" s="211"/>
      <c r="J18" s="78">
        <f>IF(AND(D18="A",E18="general fund"),I18*'21-22 Fringes'!$D$8,IF(AND(D18="C",E18="general fund"),I18*'21-22 Fringes'!$D$22,IF(AND(D18="B",E18="general fund"),I18*'21-22 Fringes'!$D$17,)))</f>
        <v>0</v>
      </c>
    </row>
    <row r="19" spans="1:10" ht="16.899999999999999" customHeight="1" x14ac:dyDescent="0.55000000000000004">
      <c r="A19" s="38"/>
      <c r="B19" s="209"/>
      <c r="C19" s="277"/>
      <c r="D19" s="278"/>
      <c r="E19" s="195" t="s">
        <v>26</v>
      </c>
      <c r="F19" s="279"/>
      <c r="G19" s="210"/>
      <c r="H19" s="278"/>
      <c r="I19" s="211"/>
      <c r="J19" s="78">
        <f>IF(AND(D19="A",E19="general fund"),I19*'21-22 Fringes'!$D$8,IF(AND(D19="C",E19="general fund"),I19*'21-22 Fringes'!$D$22,IF(AND(D19="B",E19="general fund"),I19*'21-22 Fringes'!$D$17,)))</f>
        <v>0</v>
      </c>
    </row>
    <row r="20" spans="1:10" ht="16.899999999999999" customHeight="1" x14ac:dyDescent="0.55000000000000004">
      <c r="A20" s="38"/>
      <c r="B20" s="209"/>
      <c r="C20" s="277"/>
      <c r="D20" s="278"/>
      <c r="E20" s="195" t="s">
        <v>26</v>
      </c>
      <c r="F20" s="279"/>
      <c r="G20" s="210"/>
      <c r="H20" s="278"/>
      <c r="I20" s="211"/>
      <c r="J20" s="78">
        <f>IF(AND(D20="A",E20="general fund"),I20*'21-22 Fringes'!$D$8,IF(AND(D20="C",E20="general fund"),I20*'21-22 Fringes'!$D$22,IF(AND(D20="B",E20="general fund"),I20*'21-22 Fringes'!$D$17,)))</f>
        <v>0</v>
      </c>
    </row>
    <row r="21" spans="1:10" ht="16.899999999999999" customHeight="1" x14ac:dyDescent="0.55000000000000004">
      <c r="A21" s="38"/>
      <c r="B21" s="209"/>
      <c r="C21" s="277"/>
      <c r="D21" s="278"/>
      <c r="E21" s="195" t="s">
        <v>26</v>
      </c>
      <c r="F21" s="279"/>
      <c r="G21" s="210"/>
      <c r="H21" s="278"/>
      <c r="I21" s="211"/>
      <c r="J21" s="78">
        <f>IF(AND(D21="A",E21="general fund"),I21*'21-22 Fringes'!$D$8,IF(AND(D21="C",E21="general fund"),I21*'21-22 Fringes'!$D$22,IF(AND(D21="B",E21="general fund"),I21*'21-22 Fringes'!$D$17,)))</f>
        <v>0</v>
      </c>
    </row>
    <row r="22" spans="1:10" ht="16.899999999999999" customHeight="1" x14ac:dyDescent="0.55000000000000004">
      <c r="A22" s="38"/>
      <c r="B22" s="209"/>
      <c r="C22" s="277"/>
      <c r="D22" s="278"/>
      <c r="E22" s="195" t="s">
        <v>26</v>
      </c>
      <c r="F22" s="279"/>
      <c r="G22" s="210"/>
      <c r="H22" s="278"/>
      <c r="I22" s="211"/>
      <c r="J22" s="78">
        <f>IF(AND(D22="A",E22="general fund"),I22*'21-22 Fringes'!$D$8,IF(AND(D22="C",E22="general fund"),I22*'21-22 Fringes'!$D$22,IF(AND(D22="B",E22="general fund"),I22*'21-22 Fringes'!$D$17,)))</f>
        <v>0</v>
      </c>
    </row>
    <row r="23" spans="1:10" ht="16.899999999999999" customHeight="1" x14ac:dyDescent="0.55000000000000004">
      <c r="A23" s="38"/>
      <c r="B23" s="209"/>
      <c r="C23" s="277"/>
      <c r="D23" s="279"/>
      <c r="E23" s="195" t="s">
        <v>26</v>
      </c>
      <c r="F23" s="279"/>
      <c r="G23" s="210"/>
      <c r="H23" s="278"/>
      <c r="I23" s="211"/>
      <c r="J23" s="78">
        <f>IF(AND(D23="A",E23="general fund"),I23*'21-22 Fringes'!$D$8,IF(AND(D23="C",E23="general fund"),I23*'21-22 Fringes'!$D$22,IF(AND(D23="B",E23="general fund"),I23*'21-22 Fringes'!$D$17,)))</f>
        <v>0</v>
      </c>
    </row>
    <row r="24" spans="1:10" ht="17.05" customHeight="1" x14ac:dyDescent="0.55000000000000004">
      <c r="A24" s="38"/>
      <c r="B24" s="209"/>
      <c r="C24" s="277"/>
      <c r="D24" s="278"/>
      <c r="E24" s="195" t="s">
        <v>26</v>
      </c>
      <c r="F24" s="279"/>
      <c r="G24" s="210"/>
      <c r="H24" s="278"/>
      <c r="I24" s="211"/>
      <c r="J24" s="78">
        <f>IF(AND(D24="A",E24="general fund"),I24*'21-22 Fringes'!$D$8,IF(AND(D24="C",E24="general fund"),I24*'21-22 Fringes'!$D$22,IF(AND(D24="B",E24="general fund"),I24*'21-22 Fringes'!$D$17,)))</f>
        <v>0</v>
      </c>
    </row>
    <row r="25" spans="1:10" ht="17.05" customHeight="1" x14ac:dyDescent="0.55000000000000004">
      <c r="A25" s="38"/>
      <c r="B25" s="209"/>
      <c r="C25" s="277"/>
      <c r="D25" s="278"/>
      <c r="E25" s="195" t="s">
        <v>26</v>
      </c>
      <c r="F25" s="279"/>
      <c r="G25" s="210"/>
      <c r="H25" s="278"/>
      <c r="I25" s="211"/>
      <c r="J25" s="78">
        <f>IF(AND(D25="A",E25="general fund"),I25*'21-22 Fringes'!$D$8,IF(AND(D25="C",E25="general fund"),I25*'21-22 Fringes'!$D$22,IF(AND(D25="B",E25="general fund"),I25*'21-22 Fringes'!$D$17,)))</f>
        <v>0</v>
      </c>
    </row>
    <row r="26" spans="1:10" ht="17.05" customHeight="1" x14ac:dyDescent="0.55000000000000004">
      <c r="A26" s="38"/>
      <c r="B26" s="209"/>
      <c r="C26" s="277"/>
      <c r="D26" s="278"/>
      <c r="E26" s="195" t="s">
        <v>26</v>
      </c>
      <c r="F26" s="279"/>
      <c r="G26" s="210"/>
      <c r="H26" s="278"/>
      <c r="I26" s="211"/>
      <c r="J26" s="78">
        <f>IF(AND(D26="A",E26="general fund"),I26*'21-22 Fringes'!$D$8,IF(AND(D26="C",E26="general fund"),I26*'21-22 Fringes'!$D$22,IF(AND(D26="B",E26="general fund"),I26*'21-22 Fringes'!$D$17,)))</f>
        <v>0</v>
      </c>
    </row>
    <row r="27" spans="1:10" ht="17.05" customHeight="1" x14ac:dyDescent="0.55000000000000004">
      <c r="A27" s="38"/>
      <c r="B27" s="209"/>
      <c r="C27" s="277"/>
      <c r="D27" s="278"/>
      <c r="E27" s="195" t="s">
        <v>26</v>
      </c>
      <c r="F27" s="279"/>
      <c r="G27" s="210"/>
      <c r="H27" s="278"/>
      <c r="I27" s="211"/>
      <c r="J27" s="78">
        <f>IF(AND(D27="A",E27="general fund"),I27*'21-22 Fringes'!$D$8,IF(AND(D27="C",E27="general fund"),I27*'21-22 Fringes'!$D$22,IF(AND(D27="B",E27="general fund"),I27*'21-22 Fringes'!$D$17,)))</f>
        <v>0</v>
      </c>
    </row>
    <row r="28" spans="1:10" ht="17.05" customHeight="1" x14ac:dyDescent="0.55000000000000004">
      <c r="A28" s="38"/>
      <c r="B28" s="209"/>
      <c r="C28" s="277"/>
      <c r="D28" s="278"/>
      <c r="E28" s="195" t="s">
        <v>26</v>
      </c>
      <c r="F28" s="279"/>
      <c r="G28" s="210"/>
      <c r="H28" s="278"/>
      <c r="I28" s="211"/>
      <c r="J28" s="78">
        <f>IF(AND(D28="A",E28="general fund"),I28*'21-22 Fringes'!$D$8,IF(AND(D28="C",E28="general fund"),I28*'21-22 Fringes'!$D$22,IF(AND(D28="B",E28="general fund"),I28*'21-22 Fringes'!$D$17,)))</f>
        <v>0</v>
      </c>
    </row>
    <row r="29" spans="1:10" ht="17.05" customHeight="1" x14ac:dyDescent="0.55000000000000004">
      <c r="A29" s="38"/>
      <c r="B29" s="209"/>
      <c r="C29" s="277"/>
      <c r="D29" s="278"/>
      <c r="E29" s="195" t="s">
        <v>26</v>
      </c>
      <c r="F29" s="279"/>
      <c r="G29" s="210"/>
      <c r="H29" s="278"/>
      <c r="I29" s="211"/>
      <c r="J29" s="78">
        <f>IF(AND(D29="A",E29="general fund"),I29*'21-22 Fringes'!$D$8,IF(AND(D29="C",E29="general fund"),I29*'21-22 Fringes'!$D$22,IF(AND(D29="B",E29="general fund"),I29*'21-22 Fringes'!$D$17,)))</f>
        <v>0</v>
      </c>
    </row>
    <row r="30" spans="1:10" ht="17.05" customHeight="1" x14ac:dyDescent="0.55000000000000004">
      <c r="A30" s="38"/>
      <c r="B30" s="209"/>
      <c r="C30" s="277"/>
      <c r="D30" s="278"/>
      <c r="E30" s="195" t="s">
        <v>26</v>
      </c>
      <c r="F30" s="279"/>
      <c r="G30" s="210"/>
      <c r="H30" s="278"/>
      <c r="I30" s="211"/>
      <c r="J30" s="78">
        <f>IF(AND(D30="A",E30="general fund"),I30*'21-22 Fringes'!$D$8,IF(AND(D30="C",E30="general fund"),I30*'21-22 Fringes'!$D$22,IF(AND(D30="B",E30="general fund"),I30*'21-22 Fringes'!$D$17,)))</f>
        <v>0</v>
      </c>
    </row>
    <row r="31" spans="1:10" ht="17.05" customHeight="1" thickBot="1" x14ac:dyDescent="0.6">
      <c r="A31" s="38"/>
      <c r="B31" s="209"/>
      <c r="C31" s="277"/>
      <c r="D31" s="278"/>
      <c r="E31" s="282" t="s">
        <v>26</v>
      </c>
      <c r="F31" s="279"/>
      <c r="G31" s="210"/>
      <c r="H31" s="278"/>
      <c r="I31" s="211"/>
      <c r="J31" s="78">
        <f>IF(AND(D31="A",E31="general fund"),I31*'21-22 Fringes'!$D$8,IF(AND(D31="C",E31="general fund"),I31*'21-22 Fringes'!$D$22,IF(AND(D31="B",E31="general fund"),I31*'21-22 Fringes'!$D$17,)))</f>
        <v>0</v>
      </c>
    </row>
    <row r="32" spans="1:10" ht="17.05" customHeight="1" x14ac:dyDescent="0.55000000000000004">
      <c r="A32" s="31"/>
      <c r="B32" s="32"/>
      <c r="C32" s="33"/>
      <c r="D32" s="33"/>
      <c r="E32" s="34"/>
      <c r="F32" s="35"/>
      <c r="G32" s="35"/>
      <c r="H32" s="36"/>
      <c r="I32" s="280">
        <f>-SUMIF(H11:H31,"delete",I11:I31)+SUMIF(H11:H31,"add",I11:I31)</f>
        <v>0</v>
      </c>
      <c r="J32" s="281">
        <f>-SUMIF(H11:H31,"delete",J11:J31)+SUMIF(H11:H31,"add",J11:J31)</f>
        <v>0</v>
      </c>
    </row>
    <row r="33" spans="1:10" ht="18" customHeight="1" thickBot="1" x14ac:dyDescent="0.6">
      <c r="A33" s="18"/>
      <c r="B33" s="18"/>
      <c r="C33" s="15"/>
      <c r="D33" s="15"/>
      <c r="E33" s="15"/>
      <c r="F33" s="15"/>
      <c r="G33" s="15"/>
      <c r="H33" s="16"/>
      <c r="I33" s="17"/>
      <c r="J33" s="25"/>
    </row>
    <row r="34" spans="1:10" ht="30.6" customHeight="1" thickBot="1" x14ac:dyDescent="0.65">
      <c r="A34" s="454" t="s">
        <v>3</v>
      </c>
      <c r="B34" s="455"/>
      <c r="C34" s="455"/>
      <c r="D34" s="456"/>
    </row>
    <row r="35" spans="1:10" ht="31.95" customHeight="1" thickBot="1" x14ac:dyDescent="0.7">
      <c r="A35" s="60" t="s">
        <v>39</v>
      </c>
      <c r="B35" s="61"/>
      <c r="C35" s="62" t="s">
        <v>40</v>
      </c>
      <c r="D35" s="63"/>
    </row>
    <row r="36" spans="1:10" s="4" customFormat="1" ht="14.5" customHeight="1" x14ac:dyDescent="0.55000000000000004">
      <c r="A36" s="64" t="s">
        <v>4</v>
      </c>
      <c r="B36" s="65">
        <f>SUMIF(H11:H31,"ADD",G11:G31)</f>
        <v>0</v>
      </c>
      <c r="C36" s="80">
        <f>SUMIF($H$11:$H$31,"ADD",$I$11:$I$31)+SUMIF($H$11:$H$31,"ADD",$J$11:$J$31)</f>
        <v>0</v>
      </c>
      <c r="D36" s="66"/>
    </row>
    <row r="37" spans="1:10" ht="14.7" thickBot="1" x14ac:dyDescent="0.6">
      <c r="A37" s="67" t="s">
        <v>5</v>
      </c>
      <c r="B37" s="82">
        <f>-SUMIF(H11:H31,"DELETE",G11:G31)</f>
        <v>0</v>
      </c>
      <c r="C37" s="68">
        <f>-SUMIF($H$11:$H$31,"DELETE",$I$11:$I$31)+-SUMIF($H$11:$H$31,"DELETE",$J$11:$J$31)</f>
        <v>0</v>
      </c>
      <c r="D37" s="69"/>
    </row>
    <row r="38" spans="1:10" x14ac:dyDescent="0.55000000000000004">
      <c r="A38" s="111"/>
      <c r="B38" s="112"/>
      <c r="C38" s="83"/>
      <c r="D38" s="72"/>
    </row>
    <row r="39" spans="1:10" ht="28.2" customHeight="1" thickBot="1" x14ac:dyDescent="0.65">
      <c r="A39" s="113" t="s">
        <v>6</v>
      </c>
      <c r="B39" s="114">
        <f>B36+B37</f>
        <v>0</v>
      </c>
      <c r="C39" s="84" t="str">
        <f>IF(SUM(I32+J32)&lt;0,"Savings", "Added Cost")</f>
        <v>Added Cost</v>
      </c>
      <c r="D39" s="107">
        <f>C36+C37</f>
        <v>0</v>
      </c>
    </row>
  </sheetData>
  <sheetProtection algorithmName="SHA-512" hashValue="Htg9+9dNK1+YAF+nlKAVxWSsA/uBwSWukGoUwd4dFBN+yS+bLO/CJ9avFOzB1Hrivj0dEbpqBu16VdmDmjk96A==" saltValue="4Uf1zoUs8mzC+xxnyd3+Fw==" spinCount="100000" sheet="1" selectLockedCells="1"/>
  <mergeCells count="10">
    <mergeCell ref="A34:D34"/>
    <mergeCell ref="G3:J3"/>
    <mergeCell ref="D4:E4"/>
    <mergeCell ref="D5:E5"/>
    <mergeCell ref="C7:I7"/>
    <mergeCell ref="E8:E10"/>
    <mergeCell ref="F8:F10"/>
    <mergeCell ref="G8:G10"/>
    <mergeCell ref="H8:H10"/>
    <mergeCell ref="I8:I10"/>
  </mergeCells>
  <conditionalFormatting sqref="I6">
    <cfRule type="expression" priority="6">
      <formula>IF(AND($E$24="general fund",$I$24&lt;1),"Amt Missing for Avg Salary")</formula>
    </cfRule>
  </conditionalFormatting>
  <conditionalFormatting sqref="I32">
    <cfRule type="expression" priority="5">
      <formula>"if(h11=""add"",+i11),-i11"</formula>
    </cfRule>
  </conditionalFormatting>
  <conditionalFormatting sqref="I11:I12">
    <cfRule type="expression" priority="4">
      <formula>IF(H11="DELETE",-I11,I11)</formula>
    </cfRule>
  </conditionalFormatting>
  <conditionalFormatting sqref="J32">
    <cfRule type="expression" priority="3">
      <formula>"if(h11=""add"",+i11),-i11"</formula>
    </cfRule>
  </conditionalFormatting>
  <conditionalFormatting sqref="I17:I18">
    <cfRule type="expression" priority="2">
      <formula>IF(H17="DELETE",-I17,I17)</formula>
    </cfRule>
  </conditionalFormatting>
  <conditionalFormatting sqref="I23:I24">
    <cfRule type="expression" priority="1">
      <formula>IF(H23="DELETE",-I23,I23)</formula>
    </cfRule>
  </conditionalFormatting>
  <pageMargins left="0.28000000000000003" right="0.25" top="0.1" bottom="0" header="0.3" footer="0.3"/>
  <pageSetup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K33"/>
  <sheetViews>
    <sheetView showGridLines="0" zoomScale="99" zoomScaleNormal="99" workbookViewId="0">
      <selection activeCell="C7" sqref="I8:I10"/>
    </sheetView>
  </sheetViews>
  <sheetFormatPr defaultColWidth="8.89453125" defaultRowHeight="14.4" x14ac:dyDescent="0.55000000000000004"/>
  <cols>
    <col min="1" max="1" width="17.89453125" style="1" customWidth="1"/>
    <col min="2" max="2" width="11" style="1" customWidth="1"/>
    <col min="3" max="3" width="23.62890625" style="1" customWidth="1"/>
    <col min="4" max="4" width="10.47265625" style="1" customWidth="1"/>
    <col min="5" max="5" width="17.3671875" style="1" customWidth="1"/>
    <col min="6" max="6" width="16.1015625" style="1" customWidth="1"/>
    <col min="7" max="7" width="10.89453125" style="1" customWidth="1"/>
    <col min="8" max="8" width="12.1015625" style="1" customWidth="1"/>
    <col min="9" max="9" width="14.3671875" style="1" customWidth="1"/>
    <col min="10" max="10" width="14.1015625" style="1" customWidth="1"/>
    <col min="11" max="16384" width="8.89453125" style="1"/>
  </cols>
  <sheetData>
    <row r="1" spans="1:11" ht="25.8" x14ac:dyDescent="0.95">
      <c r="A1" s="402" t="s">
        <v>42</v>
      </c>
      <c r="B1" s="403"/>
      <c r="C1" s="404"/>
      <c r="D1" s="405" t="s">
        <v>0</v>
      </c>
      <c r="E1" s="405"/>
      <c r="F1" s="405"/>
      <c r="G1" s="405"/>
      <c r="H1" s="405"/>
      <c r="I1" s="405"/>
      <c r="J1" s="405"/>
      <c r="K1" s="19"/>
    </row>
    <row r="2" spans="1:11" ht="25.8" x14ac:dyDescent="0.95">
      <c r="A2" s="406" t="s">
        <v>49</v>
      </c>
      <c r="B2" s="407"/>
      <c r="C2" s="407"/>
      <c r="D2" s="408" t="s">
        <v>1</v>
      </c>
      <c r="E2" s="408"/>
      <c r="F2" s="408"/>
      <c r="G2" s="408"/>
      <c r="H2" s="408"/>
      <c r="I2" s="408"/>
      <c r="J2" s="408"/>
      <c r="K2" s="20"/>
    </row>
    <row r="3" spans="1:11" ht="8.35" customHeight="1" x14ac:dyDescent="0.6">
      <c r="A3" s="409"/>
      <c r="B3" s="410"/>
      <c r="C3" s="410"/>
      <c r="D3" s="410"/>
      <c r="E3" s="410"/>
      <c r="F3" s="410"/>
      <c r="G3" s="457"/>
      <c r="H3" s="457"/>
      <c r="I3" s="457"/>
      <c r="J3" s="457"/>
    </row>
    <row r="4" spans="1:11" ht="15.6" x14ac:dyDescent="0.6">
      <c r="A4" s="409"/>
      <c r="B4" s="410"/>
      <c r="C4" s="411" t="s">
        <v>22</v>
      </c>
      <c r="D4" s="458"/>
      <c r="E4" s="458"/>
      <c r="F4" s="411" t="s">
        <v>24</v>
      </c>
      <c r="G4" s="412"/>
      <c r="H4" s="413"/>
      <c r="I4" s="410"/>
      <c r="J4" s="410"/>
    </row>
    <row r="5" spans="1:11" ht="20.399999999999999" customHeight="1" x14ac:dyDescent="0.55000000000000004">
      <c r="A5" s="409"/>
      <c r="B5" s="410"/>
      <c r="C5" s="411" t="s">
        <v>23</v>
      </c>
      <c r="D5" s="459"/>
      <c r="E5" s="459"/>
      <c r="F5" s="414"/>
      <c r="G5" s="415"/>
      <c r="H5" s="416"/>
      <c r="I5" s="417"/>
      <c r="J5" s="410"/>
    </row>
    <row r="6" spans="1:11" ht="8.35" customHeight="1" x14ac:dyDescent="0.6">
      <c r="A6" s="418"/>
      <c r="B6" s="410"/>
      <c r="C6" s="410"/>
      <c r="D6" s="410"/>
      <c r="E6" s="410"/>
      <c r="F6" s="410"/>
      <c r="G6" s="419"/>
      <c r="H6" s="419"/>
      <c r="I6" s="420"/>
      <c r="J6" s="419"/>
    </row>
    <row r="7" spans="1:11" ht="18.7" customHeight="1" x14ac:dyDescent="0.6">
      <c r="A7" s="311"/>
      <c r="B7" s="312"/>
      <c r="C7" s="460" t="s">
        <v>50</v>
      </c>
      <c r="D7" s="461"/>
      <c r="E7" s="461"/>
      <c r="F7" s="461"/>
      <c r="G7" s="461"/>
      <c r="H7" s="461"/>
      <c r="I7" s="461"/>
      <c r="J7" s="313"/>
    </row>
    <row r="8" spans="1:11" ht="4.3" customHeight="1" x14ac:dyDescent="0.55000000000000004">
      <c r="A8" s="244"/>
      <c r="B8" s="245"/>
      <c r="C8" s="245"/>
      <c r="D8" s="246"/>
      <c r="E8" s="462" t="s">
        <v>54</v>
      </c>
      <c r="F8" s="465" t="s">
        <v>7</v>
      </c>
      <c r="G8" s="465" t="s">
        <v>2</v>
      </c>
      <c r="H8" s="462" t="s">
        <v>36</v>
      </c>
      <c r="I8" s="530" t="s">
        <v>115</v>
      </c>
      <c r="J8" s="247"/>
    </row>
    <row r="9" spans="1:11" ht="14.5" customHeight="1" x14ac:dyDescent="0.55000000000000004">
      <c r="A9" s="248"/>
      <c r="B9" s="249"/>
      <c r="C9" s="249"/>
      <c r="D9" s="249"/>
      <c r="E9" s="463"/>
      <c r="F9" s="463"/>
      <c r="G9" s="463"/>
      <c r="H9" s="463"/>
      <c r="I9" s="463"/>
      <c r="J9" s="250"/>
    </row>
    <row r="10" spans="1:11" ht="90.6" x14ac:dyDescent="0.55000000000000004">
      <c r="A10" s="251" t="s">
        <v>38</v>
      </c>
      <c r="B10" s="252" t="s">
        <v>31</v>
      </c>
      <c r="C10" s="253" t="s">
        <v>95</v>
      </c>
      <c r="D10" s="252" t="s">
        <v>34</v>
      </c>
      <c r="E10" s="464"/>
      <c r="F10" s="464"/>
      <c r="G10" s="464"/>
      <c r="H10" s="464"/>
      <c r="I10" s="464"/>
      <c r="J10" s="254" t="s">
        <v>41</v>
      </c>
    </row>
    <row r="11" spans="1:11" ht="16.899999999999999" customHeight="1" x14ac:dyDescent="0.55000000000000004">
      <c r="A11" s="314" t="s">
        <v>55</v>
      </c>
      <c r="B11" s="315" t="s">
        <v>32</v>
      </c>
      <c r="C11" s="316" t="s">
        <v>108</v>
      </c>
      <c r="D11" s="317" t="s">
        <v>45</v>
      </c>
      <c r="E11" s="318" t="s">
        <v>52</v>
      </c>
      <c r="F11" s="317" t="s">
        <v>51</v>
      </c>
      <c r="G11" s="319">
        <v>1</v>
      </c>
      <c r="H11" s="318" t="s">
        <v>30</v>
      </c>
      <c r="I11" s="261">
        <v>24525</v>
      </c>
      <c r="J11" s="261">
        <f>IF(AND(D11="C",E11="YES"),I11*'21-22 Fringes'!$C$22,+IF(AND(D11="C",E11="NO"),I11*'21-22 Fringes'!$D$22))+IF(AND(D11="B",E11="YES"),I11*'21-22 Fringes'!$C$17,+IF(AND(D11="B",E11="NO"),I11*'21-22 Fringes'!$D$17))+IF(AND(D11="A",E11="YES"),I11*'21-22 Fringes'!$C$8,+IF(AND(D11="A",E11="NO"),I11*'21-22 Fringes'!$D$8))</f>
        <v>10081.486046511627</v>
      </c>
    </row>
    <row r="12" spans="1:11" ht="16.899999999999999" customHeight="1" x14ac:dyDescent="0.55000000000000004">
      <c r="A12" s="314" t="s">
        <v>55</v>
      </c>
      <c r="B12" s="315" t="s">
        <v>32</v>
      </c>
      <c r="C12" s="316" t="s">
        <v>109</v>
      </c>
      <c r="D12" s="318" t="s">
        <v>28</v>
      </c>
      <c r="E12" s="318" t="s">
        <v>52</v>
      </c>
      <c r="F12" s="317" t="s">
        <v>51</v>
      </c>
      <c r="G12" s="319">
        <v>1</v>
      </c>
      <c r="H12" s="318" t="s">
        <v>30</v>
      </c>
      <c r="I12" s="261">
        <v>66478</v>
      </c>
      <c r="J12" s="261">
        <f>IF(AND(D12="C",E12="YES"),I12*'21-22 Fringes'!$C$22,+IF(AND(D12="C",E12="NO"),I12*'21-22 Fringes'!$D$22))+IF(AND(D12="B",E12="YES"),I12*'21-22 Fringes'!$C$17,+IF(AND(D12="B",E12="NO"),I12*'21-22 Fringes'!$D$17))+IF(AND(D12="A",E12="YES"),I12*'21-22 Fringes'!$C$8,+IF(AND(D12="A",E12="NO"),I12*'21-22 Fringes'!$D$8))</f>
        <v>19448.586444780634</v>
      </c>
    </row>
    <row r="13" spans="1:11" ht="23.8" customHeight="1" x14ac:dyDescent="0.55000000000000004">
      <c r="A13" s="314" t="s">
        <v>37</v>
      </c>
      <c r="B13" s="315" t="s">
        <v>96</v>
      </c>
      <c r="C13" s="316" t="s">
        <v>110</v>
      </c>
      <c r="D13" s="318" t="s">
        <v>29</v>
      </c>
      <c r="E13" s="318" t="s">
        <v>53</v>
      </c>
      <c r="F13" s="317" t="s">
        <v>51</v>
      </c>
      <c r="G13" s="319">
        <v>2</v>
      </c>
      <c r="H13" s="318" t="s">
        <v>35</v>
      </c>
      <c r="I13" s="261">
        <f>31480*2</f>
        <v>62960</v>
      </c>
      <c r="J13" s="261">
        <f>IF(AND(D13="C",E13="YES"),I13*'21-22 Fringes'!$C$22,+IF(AND(D13="C",E13="NO"),I13*'21-22 Fringes'!$D$22))+IF(AND(D13="B",E13="YES"),I13*'21-22 Fringes'!$C$17,+IF(AND(D13="B",E13="NO"),I13*'21-22 Fringes'!$D$17))+IF(AND(D13="A",E13="YES"),I13*'21-22 Fringes'!$C$8,+IF(AND(D13="A",E13="NO"),I13*'21-22 Fringes'!$D$8))</f>
        <v>22737.833178294575</v>
      </c>
    </row>
    <row r="14" spans="1:11" ht="16.899999999999999" customHeight="1" x14ac:dyDescent="0.55000000000000004">
      <c r="A14" s="314"/>
      <c r="B14" s="315"/>
      <c r="C14" s="316"/>
      <c r="D14" s="318"/>
      <c r="E14" s="318"/>
      <c r="F14" s="317"/>
      <c r="G14" s="319"/>
      <c r="H14" s="318"/>
      <c r="I14" s="261"/>
      <c r="J14" s="261"/>
    </row>
    <row r="15" spans="1:11" ht="16.899999999999999" customHeight="1" x14ac:dyDescent="0.55000000000000004">
      <c r="A15" s="314"/>
      <c r="B15" s="315"/>
      <c r="C15" s="316"/>
      <c r="D15" s="318"/>
      <c r="E15" s="318"/>
      <c r="F15" s="317"/>
      <c r="G15" s="319"/>
      <c r="H15" s="318"/>
      <c r="I15" s="261"/>
      <c r="J15" s="261"/>
    </row>
    <row r="16" spans="1:11" ht="16.899999999999999" customHeight="1" x14ac:dyDescent="0.55000000000000004">
      <c r="A16" s="314"/>
      <c r="B16" s="315"/>
      <c r="C16" s="316"/>
      <c r="D16" s="318"/>
      <c r="E16" s="318"/>
      <c r="F16" s="317"/>
      <c r="G16" s="319"/>
      <c r="H16" s="318"/>
      <c r="I16" s="261"/>
      <c r="J16" s="261"/>
    </row>
    <row r="17" spans="1:10" ht="16.899999999999999" customHeight="1" x14ac:dyDescent="0.55000000000000004">
      <c r="A17" s="314"/>
      <c r="B17" s="315"/>
      <c r="C17" s="316"/>
      <c r="D17" s="318"/>
      <c r="E17" s="318"/>
      <c r="F17" s="317"/>
      <c r="G17" s="319"/>
      <c r="H17" s="318"/>
      <c r="I17" s="261"/>
      <c r="J17" s="261"/>
    </row>
    <row r="18" spans="1:10" ht="16.899999999999999" customHeight="1" x14ac:dyDescent="0.55000000000000004">
      <c r="A18" s="314"/>
      <c r="B18" s="315"/>
      <c r="C18" s="316"/>
      <c r="D18" s="318"/>
      <c r="E18" s="318"/>
      <c r="F18" s="317"/>
      <c r="G18" s="319"/>
      <c r="H18" s="318"/>
      <c r="I18" s="261"/>
      <c r="J18" s="261"/>
    </row>
    <row r="19" spans="1:10" ht="16.899999999999999" customHeight="1" x14ac:dyDescent="0.55000000000000004">
      <c r="A19" s="314"/>
      <c r="B19" s="315"/>
      <c r="C19" s="316"/>
      <c r="D19" s="318"/>
      <c r="E19" s="318"/>
      <c r="F19" s="317"/>
      <c r="G19" s="319"/>
      <c r="H19" s="318"/>
      <c r="I19" s="261"/>
      <c r="J19" s="261"/>
    </row>
    <row r="20" spans="1:10" ht="16.899999999999999" customHeight="1" x14ac:dyDescent="0.55000000000000004">
      <c r="A20" s="314"/>
      <c r="B20" s="315"/>
      <c r="C20" s="316"/>
      <c r="D20" s="318"/>
      <c r="E20" s="318"/>
      <c r="F20" s="317"/>
      <c r="G20" s="319"/>
      <c r="H20" s="318"/>
      <c r="I20" s="261"/>
      <c r="J20" s="261"/>
    </row>
    <row r="21" spans="1:10" ht="16.899999999999999" customHeight="1" x14ac:dyDescent="0.55000000000000004">
      <c r="A21" s="314"/>
      <c r="B21" s="315"/>
      <c r="C21" s="316"/>
      <c r="D21" s="318"/>
      <c r="E21" s="318"/>
      <c r="F21" s="317"/>
      <c r="G21" s="319"/>
      <c r="H21" s="318"/>
      <c r="I21" s="261"/>
      <c r="J21" s="261"/>
    </row>
    <row r="22" spans="1:10" ht="16.899999999999999" customHeight="1" x14ac:dyDescent="0.55000000000000004">
      <c r="A22" s="314"/>
      <c r="B22" s="315"/>
      <c r="C22" s="316"/>
      <c r="D22" s="318"/>
      <c r="E22" s="318"/>
      <c r="F22" s="317"/>
      <c r="G22" s="319"/>
      <c r="H22" s="318"/>
      <c r="I22" s="261"/>
      <c r="J22" s="261"/>
    </row>
    <row r="23" spans="1:10" ht="16.899999999999999" customHeight="1" x14ac:dyDescent="0.55000000000000004">
      <c r="A23" s="314"/>
      <c r="B23" s="315"/>
      <c r="C23" s="316"/>
      <c r="D23" s="318"/>
      <c r="E23" s="318"/>
      <c r="F23" s="317"/>
      <c r="G23" s="319"/>
      <c r="H23" s="318"/>
      <c r="I23" s="261"/>
      <c r="J23" s="261"/>
    </row>
    <row r="24" spans="1:10" ht="17.05" customHeight="1" x14ac:dyDescent="0.55000000000000004">
      <c r="A24" s="314"/>
      <c r="B24" s="315"/>
      <c r="C24" s="316"/>
      <c r="D24" s="318"/>
      <c r="E24" s="318"/>
      <c r="F24" s="317"/>
      <c r="G24" s="319"/>
      <c r="H24" s="318"/>
      <c r="I24" s="261"/>
      <c r="J24" s="261"/>
    </row>
    <row r="25" spans="1:10" ht="17.05" customHeight="1" x14ac:dyDescent="0.55000000000000004">
      <c r="A25" s="314"/>
      <c r="B25" s="315"/>
      <c r="C25" s="316"/>
      <c r="D25" s="318"/>
      <c r="E25" s="318"/>
      <c r="F25" s="317"/>
      <c r="G25" s="319"/>
      <c r="H25" s="318"/>
      <c r="I25" s="261"/>
      <c r="J25" s="261"/>
    </row>
    <row r="26" spans="1:10" ht="17.05" customHeight="1" x14ac:dyDescent="0.55000000000000004">
      <c r="A26" s="314"/>
      <c r="B26" s="315"/>
      <c r="C26" s="316"/>
      <c r="D26" s="318"/>
      <c r="E26" s="318"/>
      <c r="F26" s="317"/>
      <c r="G26" s="319"/>
      <c r="H26" s="318"/>
      <c r="I26" s="261"/>
      <c r="J26" s="261"/>
    </row>
    <row r="27" spans="1:10" ht="17.05" customHeight="1" x14ac:dyDescent="0.55000000000000004">
      <c r="A27" s="314"/>
      <c r="B27" s="315"/>
      <c r="C27" s="316"/>
      <c r="D27" s="318"/>
      <c r="E27" s="318"/>
      <c r="F27" s="317"/>
      <c r="G27" s="319"/>
      <c r="H27" s="318"/>
      <c r="I27" s="320"/>
      <c r="J27" s="261"/>
    </row>
    <row r="28" spans="1:10" ht="17.05" customHeight="1" x14ac:dyDescent="0.55000000000000004">
      <c r="A28" s="314"/>
      <c r="B28" s="315"/>
      <c r="C28" s="316"/>
      <c r="D28" s="318"/>
      <c r="E28" s="318"/>
      <c r="F28" s="317"/>
      <c r="G28" s="319"/>
      <c r="H28" s="318"/>
      <c r="I28" s="320"/>
      <c r="J28" s="261"/>
    </row>
    <row r="29" spans="1:10" ht="17.05" customHeight="1" x14ac:dyDescent="0.55000000000000004">
      <c r="A29" s="314"/>
      <c r="B29" s="315"/>
      <c r="C29" s="316"/>
      <c r="D29" s="318"/>
      <c r="E29" s="318"/>
      <c r="F29" s="317"/>
      <c r="G29" s="319"/>
      <c r="H29" s="318"/>
      <c r="I29" s="320"/>
      <c r="J29" s="261"/>
    </row>
    <row r="30" spans="1:10" ht="17.05" customHeight="1" x14ac:dyDescent="0.55000000000000004">
      <c r="A30" s="314"/>
      <c r="B30" s="315"/>
      <c r="C30" s="316"/>
      <c r="D30" s="318"/>
      <c r="E30" s="318"/>
      <c r="F30" s="317"/>
      <c r="G30" s="319"/>
      <c r="H30" s="318"/>
      <c r="I30" s="320"/>
      <c r="J30" s="261"/>
    </row>
    <row r="31" spans="1:10" ht="17.05" customHeight="1" thickBot="1" x14ac:dyDescent="0.6">
      <c r="A31" s="321"/>
      <c r="B31" s="322"/>
      <c r="C31" s="323"/>
      <c r="D31" s="324"/>
      <c r="E31" s="324"/>
      <c r="F31" s="325"/>
      <c r="G31" s="326"/>
      <c r="H31" s="324"/>
      <c r="I31" s="327"/>
      <c r="J31" s="261"/>
    </row>
    <row r="32" spans="1:10" ht="17.05" customHeight="1" x14ac:dyDescent="0.55000000000000004">
      <c r="A32" s="31"/>
      <c r="B32" s="32"/>
      <c r="C32" s="33"/>
      <c r="D32" s="33"/>
      <c r="E32" s="34"/>
      <c r="F32" s="35"/>
      <c r="G32" s="35"/>
      <c r="H32" s="36"/>
      <c r="I32" s="284">
        <f>-SUMIF(H11:H31,"delete",I11:I31)+SUMIF(H11:H31,"add",I11:I31)</f>
        <v>28043</v>
      </c>
      <c r="J32" s="285">
        <f>-SUMIF(H11:H31,"delete",J11:J31)+SUMIF(H11:H31,"add",J11:J31)</f>
        <v>6792.2393129976845</v>
      </c>
    </row>
    <row r="33" spans="1:10" ht="18" customHeight="1" x14ac:dyDescent="0.55000000000000004">
      <c r="A33" s="18"/>
      <c r="B33" s="18"/>
      <c r="C33" s="15"/>
      <c r="D33" s="15"/>
      <c r="E33" s="15"/>
      <c r="F33" s="15"/>
      <c r="G33" s="15"/>
      <c r="H33" s="16"/>
      <c r="I33" s="17"/>
      <c r="J33" s="25"/>
    </row>
  </sheetData>
  <sheetProtection algorithmName="SHA-512" hashValue="FyJPOeXNitpjQNCkGUiuKEXw7b+37uCJ8z2fVOerrFuy8I6+oiWNrAHxVNtaz32WbxkNsOzJ3NY3QAerscC98g==" saltValue="kR3O/w9ko7w+fUvx/TMtug==" spinCount="100000" sheet="1" selectLockedCells="1" selectUnlockedCells="1"/>
  <mergeCells count="9">
    <mergeCell ref="G3:J3"/>
    <mergeCell ref="D4:E4"/>
    <mergeCell ref="D5:E5"/>
    <mergeCell ref="C7:I7"/>
    <mergeCell ref="E8:E10"/>
    <mergeCell ref="F8:F10"/>
    <mergeCell ref="G8:G10"/>
    <mergeCell ref="H8:H10"/>
    <mergeCell ref="I8:I10"/>
  </mergeCells>
  <conditionalFormatting sqref="I6">
    <cfRule type="expression" priority="4">
      <formula>IF(AND($E$24="general fund",$I$24&lt;1),"Amt Missing for Avg Salary")</formula>
    </cfRule>
  </conditionalFormatting>
  <conditionalFormatting sqref="I32">
    <cfRule type="expression" priority="3">
      <formula>"if(h11=""add"",+i11),-i11"</formula>
    </cfRule>
  </conditionalFormatting>
  <conditionalFormatting sqref="I11:I12">
    <cfRule type="expression" priority="2">
      <formula>IF(H11="DELETE",-I11,I11)</formula>
    </cfRule>
  </conditionalFormatting>
  <conditionalFormatting sqref="J32">
    <cfRule type="expression" priority="1">
      <formula>"if(h11=""add"",+i11),-i11"</formula>
    </cfRule>
  </conditionalFormatting>
  <pageMargins left="0.28000000000000003" right="0.25" top="0.1" bottom="0" header="0.3" footer="0.3"/>
  <pageSetup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K39"/>
  <sheetViews>
    <sheetView showGridLines="0" zoomScale="98" zoomScaleNormal="98" workbookViewId="0">
      <selection activeCell="D4" sqref="D4:E4"/>
    </sheetView>
  </sheetViews>
  <sheetFormatPr defaultColWidth="8.89453125" defaultRowHeight="14.4" x14ac:dyDescent="0.55000000000000004"/>
  <cols>
    <col min="1" max="1" width="19.1015625" style="1" customWidth="1"/>
    <col min="2" max="2" width="12.3671875" style="1" customWidth="1"/>
    <col min="3" max="3" width="27.3671875" style="1" customWidth="1"/>
    <col min="4" max="4" width="10.47265625" style="1" customWidth="1"/>
    <col min="5" max="5" width="17.3671875" style="1" customWidth="1"/>
    <col min="6" max="6" width="20.62890625" style="1" customWidth="1"/>
    <col min="7" max="7" width="10.89453125" style="1" customWidth="1"/>
    <col min="8" max="8" width="12.1015625" style="1" customWidth="1"/>
    <col min="9" max="9" width="14.3671875" style="1" customWidth="1"/>
    <col min="10" max="10" width="14.1015625" style="1" customWidth="1"/>
    <col min="11" max="16384" width="8.89453125" style="1"/>
  </cols>
  <sheetData>
    <row r="1" spans="1:11" ht="25.8" x14ac:dyDescent="0.95">
      <c r="A1" s="46" t="s">
        <v>42</v>
      </c>
      <c r="B1" s="47"/>
      <c r="C1" s="48"/>
      <c r="D1" s="19" t="s">
        <v>0</v>
      </c>
      <c r="E1" s="19"/>
      <c r="F1" s="19"/>
      <c r="G1" s="19"/>
      <c r="H1" s="19"/>
      <c r="I1" s="19"/>
      <c r="J1" s="19"/>
      <c r="K1" s="19"/>
    </row>
    <row r="2" spans="1:11" ht="25.8" x14ac:dyDescent="0.95">
      <c r="A2" s="49" t="s">
        <v>49</v>
      </c>
      <c r="B2" s="50"/>
      <c r="C2" s="50"/>
      <c r="D2" s="20" t="s">
        <v>1</v>
      </c>
      <c r="E2" s="20"/>
      <c r="F2" s="20"/>
      <c r="G2" s="20"/>
      <c r="H2" s="20"/>
      <c r="I2" s="20"/>
      <c r="J2" s="20"/>
      <c r="K2" s="20"/>
    </row>
    <row r="3" spans="1:11" ht="8.35" customHeight="1" x14ac:dyDescent="0.6">
      <c r="A3" s="5"/>
      <c r="B3" s="3"/>
      <c r="C3" s="3"/>
      <c r="D3" s="3"/>
      <c r="E3" s="3"/>
      <c r="F3" s="3"/>
      <c r="G3" s="445"/>
      <c r="H3" s="445"/>
      <c r="I3" s="445"/>
      <c r="J3" s="445"/>
    </row>
    <row r="4" spans="1:11" ht="15.6" x14ac:dyDescent="0.6">
      <c r="A4" s="5"/>
      <c r="B4" s="3"/>
      <c r="C4" s="9" t="s">
        <v>22</v>
      </c>
      <c r="D4" s="466"/>
      <c r="E4" s="466"/>
      <c r="F4" s="9" t="s">
        <v>24</v>
      </c>
      <c r="G4" s="11"/>
      <c r="H4" s="2"/>
      <c r="I4" s="3"/>
      <c r="J4" s="3"/>
    </row>
    <row r="5" spans="1:11" ht="20.399999999999999" customHeight="1" x14ac:dyDescent="0.55000000000000004">
      <c r="A5" s="5"/>
      <c r="B5" s="3"/>
      <c r="C5" s="9" t="s">
        <v>23</v>
      </c>
      <c r="D5" s="467"/>
      <c r="E5" s="467"/>
      <c r="F5" s="8"/>
      <c r="G5" s="6"/>
      <c r="H5" s="22"/>
      <c r="I5" s="10"/>
      <c r="J5" s="3"/>
    </row>
    <row r="6" spans="1:11" ht="8.35" customHeight="1" x14ac:dyDescent="0.6">
      <c r="A6" s="12"/>
      <c r="B6" s="3"/>
      <c r="C6" s="3"/>
      <c r="D6" s="3"/>
      <c r="E6" s="3"/>
      <c r="F6" s="3"/>
      <c r="G6" s="7"/>
      <c r="H6" s="7"/>
      <c r="I6" s="24"/>
      <c r="J6" s="7"/>
    </row>
    <row r="7" spans="1:11" ht="18.7" customHeight="1" x14ac:dyDescent="0.6">
      <c r="A7" s="212"/>
      <c r="B7" s="213"/>
      <c r="C7" s="468" t="s">
        <v>50</v>
      </c>
      <c r="D7" s="469"/>
      <c r="E7" s="469"/>
      <c r="F7" s="469"/>
      <c r="G7" s="469"/>
      <c r="H7" s="469"/>
      <c r="I7" s="469"/>
      <c r="J7" s="264"/>
    </row>
    <row r="8" spans="1:11" ht="4.3" customHeight="1" x14ac:dyDescent="0.55000000000000004">
      <c r="A8" s="214"/>
      <c r="B8" s="215"/>
      <c r="C8" s="215"/>
      <c r="D8" s="216"/>
      <c r="E8" s="470" t="s">
        <v>54</v>
      </c>
      <c r="F8" s="473" t="s">
        <v>7</v>
      </c>
      <c r="G8" s="473" t="s">
        <v>2</v>
      </c>
      <c r="H8" s="470" t="s">
        <v>36</v>
      </c>
      <c r="I8" s="530" t="s">
        <v>115</v>
      </c>
      <c r="J8" s="217"/>
    </row>
    <row r="9" spans="1:11" ht="14.5" customHeight="1" x14ac:dyDescent="0.55000000000000004">
      <c r="A9" s="218"/>
      <c r="B9" s="219"/>
      <c r="C9" s="219"/>
      <c r="D9" s="219"/>
      <c r="E9" s="471"/>
      <c r="F9" s="471"/>
      <c r="G9" s="471"/>
      <c r="H9" s="471"/>
      <c r="I9" s="463"/>
      <c r="J9" s="220"/>
    </row>
    <row r="10" spans="1:11" ht="90.6" x14ac:dyDescent="0.55000000000000004">
      <c r="A10" s="221" t="s">
        <v>38</v>
      </c>
      <c r="B10" s="204" t="s">
        <v>31</v>
      </c>
      <c r="C10" s="222" t="s">
        <v>112</v>
      </c>
      <c r="D10" s="204" t="s">
        <v>34</v>
      </c>
      <c r="E10" s="472"/>
      <c r="F10" s="472"/>
      <c r="G10" s="472"/>
      <c r="H10" s="472"/>
      <c r="I10" s="464"/>
      <c r="J10" s="223" t="s">
        <v>41</v>
      </c>
    </row>
    <row r="11" spans="1:11" ht="14.95" customHeight="1" x14ac:dyDescent="0.55000000000000004">
      <c r="A11" s="224"/>
      <c r="B11" s="265"/>
      <c r="C11" s="226"/>
      <c r="D11" s="227"/>
      <c r="E11" s="229"/>
      <c r="F11" s="229"/>
      <c r="G11" s="228"/>
      <c r="H11" s="229"/>
      <c r="I11" s="266"/>
      <c r="J11" s="207">
        <f>IF(AND(D11="C",E11="YES"),I11*'21-22 Fringes'!$C$22,+IF(AND(D11="C",E11="NO"),I11*'21-22 Fringes'!$D$22))+IF(AND(D11="B",E11="YES"),I11*'21-22 Fringes'!$C$17,+IF(AND(D11="B",E11="NO"),I11*'21-22 Fringes'!$D$17))+IF(AND(D11="A",E11="YES"),I11*'21-22 Fringes'!$C$8,+IF(AND(D11="A",E11="NO"),I11*'21-22 Fringes'!$D$8))</f>
        <v>0</v>
      </c>
    </row>
    <row r="12" spans="1:11" ht="16.899999999999999" customHeight="1" x14ac:dyDescent="0.55000000000000004">
      <c r="A12" s="224"/>
      <c r="B12" s="225"/>
      <c r="C12" s="226"/>
      <c r="D12" s="229"/>
      <c r="E12" s="229"/>
      <c r="F12" s="229"/>
      <c r="G12" s="228"/>
      <c r="H12" s="229"/>
      <c r="I12" s="266"/>
      <c r="J12" s="207">
        <f>IF(AND(D12="C",E12="YES"),I12*'21-22 Fringes'!$C$22,+IF(AND(D12="C",E12="NO"),I12*'21-22 Fringes'!$D$22))+IF(AND(D12="B",E12="YES"),I12*'21-22 Fringes'!$C$17,+IF(AND(D12="B",E12="NO"),I12*'21-22 Fringes'!$D$17))+IF(AND(D12="A",E12="YES"),I12*'21-22 Fringes'!$C$8,+IF(AND(D12="A",E12="NO"),I12*'21-22 Fringes'!$D$8))</f>
        <v>0</v>
      </c>
    </row>
    <row r="13" spans="1:11" ht="16.899999999999999" customHeight="1" x14ac:dyDescent="0.55000000000000004">
      <c r="A13" s="224"/>
      <c r="B13" s="225"/>
      <c r="C13" s="226"/>
      <c r="D13" s="229"/>
      <c r="E13" s="229"/>
      <c r="F13" s="229"/>
      <c r="G13" s="228"/>
      <c r="H13" s="229"/>
      <c r="I13" s="266"/>
      <c r="J13" s="207">
        <f>IF(AND(D13="C",E13="YES"),I13*'21-22 Fringes'!$C$22,+IF(AND(D13="C",E13="NO"),I13*'21-22 Fringes'!$D$22))+IF(AND(D13="B",E13="YES"),I13*'21-22 Fringes'!$C$17,+IF(AND(D13="B",E13="NO"),I13*'21-22 Fringes'!$D$17))+IF(AND(D13="A",E13="YES"),I13*'21-22 Fringes'!$C$8,+IF(AND(D13="A",E13="NO"),I13*'21-22 Fringes'!$D$8))</f>
        <v>0</v>
      </c>
    </row>
    <row r="14" spans="1:11" ht="16.899999999999999" customHeight="1" x14ac:dyDescent="0.55000000000000004">
      <c r="A14" s="224"/>
      <c r="B14" s="265"/>
      <c r="C14" s="226"/>
      <c r="D14" s="229"/>
      <c r="E14" s="229"/>
      <c r="F14" s="229"/>
      <c r="G14" s="228"/>
      <c r="H14" s="229"/>
      <c r="I14" s="266"/>
      <c r="J14" s="207">
        <f>IF(AND(D14="C",E14="YES"),I14*'21-22 Fringes'!$C$22,+IF(AND(D14="C",E14="NO"),I14*'21-22 Fringes'!$D$22))+IF(AND(D14="B",E14="YES"),I14*'21-22 Fringes'!$C$17,+IF(AND(D14="B",E14="NO"),I14*'21-22 Fringes'!$D$17))+IF(AND(D14="A",E14="YES"),I14*'21-22 Fringes'!$C$8,+IF(AND(D14="A",E14="NO"),I14*'21-22 Fringes'!$D$8))</f>
        <v>0</v>
      </c>
    </row>
    <row r="15" spans="1:11" ht="16.899999999999999" customHeight="1" x14ac:dyDescent="0.55000000000000004">
      <c r="A15" s="224"/>
      <c r="B15" s="225"/>
      <c r="C15" s="226"/>
      <c r="D15" s="229"/>
      <c r="E15" s="229"/>
      <c r="F15" s="229"/>
      <c r="G15" s="228"/>
      <c r="H15" s="229"/>
      <c r="I15" s="266"/>
      <c r="J15" s="207">
        <f>IF(AND(D15="C",E15="YES"),I15*'21-22 Fringes'!$C$22,+IF(AND(D15="C",E15="NO"),I15*'21-22 Fringes'!$D$22))+IF(AND(D15="B",E15="YES"),I15*'21-22 Fringes'!$C$17,+IF(AND(D15="B",E15="NO"),I15*'21-22 Fringes'!$D$17))+IF(AND(D15="A",E15="YES"),I15*'21-22 Fringes'!$C$8,+IF(AND(D15="A",E15="NO"),I15*'21-22 Fringes'!$D$8))</f>
        <v>0</v>
      </c>
    </row>
    <row r="16" spans="1:11" x14ac:dyDescent="0.55000000000000004">
      <c r="A16" s="224"/>
      <c r="B16" s="225"/>
      <c r="C16" s="226"/>
      <c r="D16" s="229"/>
      <c r="E16" s="229"/>
      <c r="F16" s="229"/>
      <c r="G16" s="228"/>
      <c r="H16" s="229"/>
      <c r="I16" s="266"/>
      <c r="J16" s="207">
        <f>IF(AND(D16="C",E16="YES"),I16*'21-22 Fringes'!$C$22,+IF(AND(D16="C",E16="NO"),I16*'21-22 Fringes'!$D$22))+IF(AND(D16="B",E16="YES"),I16*'21-22 Fringes'!$C$17,+IF(AND(D16="B",E16="NO"),I16*'21-22 Fringes'!$D$17))+IF(AND(D16="A",E16="YES"),I16*'21-22 Fringes'!$C$8,+IF(AND(D16="A",E16="NO"),I16*'21-22 Fringes'!$D$8))</f>
        <v>0</v>
      </c>
    </row>
    <row r="17" spans="1:10" ht="16.899999999999999" customHeight="1" x14ac:dyDescent="0.55000000000000004">
      <c r="A17" s="224"/>
      <c r="B17" s="225"/>
      <c r="C17" s="226"/>
      <c r="D17" s="229"/>
      <c r="E17" s="229"/>
      <c r="F17" s="227"/>
      <c r="G17" s="228"/>
      <c r="H17" s="229"/>
      <c r="I17" s="266"/>
      <c r="J17" s="207">
        <f>IF(AND(D17="C",E17="YES"),I17*'21-22 Fringes'!$C$22,+IF(AND(D17="C",E17="NO"),I17*'21-22 Fringes'!$D$22))+IF(AND(D17="B",E17="YES"),I17*'21-22 Fringes'!$C$17,+IF(AND(D17="B",E17="NO"),I17*'21-22 Fringes'!$D$17))+IF(AND(D17="A",E17="YES"),I17*'21-22 Fringes'!$C$8,+IF(AND(D17="A",E17="NO"),I17*'21-22 Fringes'!$D$8))</f>
        <v>0</v>
      </c>
    </row>
    <row r="18" spans="1:10" ht="16.899999999999999" customHeight="1" x14ac:dyDescent="0.55000000000000004">
      <c r="A18" s="224"/>
      <c r="B18" s="225"/>
      <c r="C18" s="226"/>
      <c r="D18" s="229"/>
      <c r="E18" s="229"/>
      <c r="F18" s="227"/>
      <c r="G18" s="228"/>
      <c r="H18" s="229"/>
      <c r="I18" s="266"/>
      <c r="J18" s="207">
        <f>IF(AND(D18="C",E18="YES"),I18*'21-22 Fringes'!$C$22,+IF(AND(D18="C",E18="NO"),I18*'21-22 Fringes'!$D$22))+IF(AND(D18="B",E18="YES"),I18*'21-22 Fringes'!$C$17,+IF(AND(D18="B",E18="NO"),I18*'21-22 Fringes'!$D$17))+IF(AND(D18="A",E18="YES"),I18*'21-22 Fringes'!$C$8,+IF(AND(D18="A",E18="NO"),I18*'21-22 Fringes'!$D$8))</f>
        <v>0</v>
      </c>
    </row>
    <row r="19" spans="1:10" ht="16.899999999999999" customHeight="1" x14ac:dyDescent="0.55000000000000004">
      <c r="A19" s="224"/>
      <c r="B19" s="205"/>
      <c r="C19" s="267"/>
      <c r="D19" s="268"/>
      <c r="E19" s="229"/>
      <c r="F19" s="229"/>
      <c r="G19" s="206"/>
      <c r="H19" s="268"/>
      <c r="I19" s="208"/>
      <c r="J19" s="207">
        <f>IF(AND(D19="C",E19="YES"),I19*'21-22 Fringes'!$C$22,+IF(AND(D19="C",E19="NO"),I19*'21-22 Fringes'!$D$22))+IF(AND(D19="B",E19="YES"),I19*'21-22 Fringes'!$C$17,+IF(AND(D19="B",E19="NO"),I19*'21-22 Fringes'!$D$17))+IF(AND(D19="A",E19="YES"),I19*'21-22 Fringes'!$C$8,+IF(AND(D19="A",E19="NO"),I19*'21-22 Fringes'!$D$8))</f>
        <v>0</v>
      </c>
    </row>
    <row r="20" spans="1:10" ht="16.899999999999999" customHeight="1" x14ac:dyDescent="0.55000000000000004">
      <c r="A20" s="224"/>
      <c r="B20" s="205"/>
      <c r="C20" s="267"/>
      <c r="D20" s="268"/>
      <c r="E20" s="229"/>
      <c r="F20" s="229"/>
      <c r="G20" s="206"/>
      <c r="H20" s="268"/>
      <c r="I20" s="208"/>
      <c r="J20" s="207">
        <f>IF(AND(D20="C",E20="YES"),I20*'21-22 Fringes'!$C$22,+IF(AND(D20="C",E20="NO"),I20*'21-22 Fringes'!$D$22))+IF(AND(D20="B",E20="YES"),I20*'21-22 Fringes'!$C$17,+IF(AND(D20="B",E20="NO"),I20*'21-22 Fringes'!$D$17))+IF(AND(D20="A",E20="YES"),I20*'21-22 Fringes'!$C$8,+IF(AND(D20="A",E20="NO"),I20*'21-22 Fringes'!$D$8))</f>
        <v>0</v>
      </c>
    </row>
    <row r="21" spans="1:10" ht="16.899999999999999" customHeight="1" x14ac:dyDescent="0.55000000000000004">
      <c r="A21" s="224"/>
      <c r="B21" s="205"/>
      <c r="C21" s="267"/>
      <c r="D21" s="268"/>
      <c r="E21" s="229"/>
      <c r="F21" s="229"/>
      <c r="G21" s="206"/>
      <c r="H21" s="268"/>
      <c r="I21" s="208"/>
      <c r="J21" s="207">
        <f>IF(AND(D21="C",E21="YES"),I21*'21-22 Fringes'!$C$22,+IF(AND(D21="C",E21="NO"),I21*'21-22 Fringes'!$D$22))+IF(AND(D21="B",E21="YES"),I21*'21-22 Fringes'!$C$17,+IF(AND(D21="B",E21="NO"),I21*'21-22 Fringes'!$D$17))+IF(AND(D21="A",E21="YES"),I21*'21-22 Fringes'!$C$8,+IF(AND(D21="A",E21="NO"),I21*'21-22 Fringes'!$D$8))</f>
        <v>0</v>
      </c>
    </row>
    <row r="22" spans="1:10" ht="16.899999999999999" customHeight="1" x14ac:dyDescent="0.55000000000000004">
      <c r="A22" s="224"/>
      <c r="B22" s="205"/>
      <c r="C22" s="267"/>
      <c r="D22" s="268"/>
      <c r="E22" s="229"/>
      <c r="F22" s="229"/>
      <c r="G22" s="206"/>
      <c r="H22" s="268"/>
      <c r="I22" s="208"/>
      <c r="J22" s="207">
        <f>IF(AND(D22="C",E22="YES"),I22*'21-22 Fringes'!$C$22,+IF(AND(D22="C",E22="NO"),I22*'21-22 Fringes'!$D$22))+IF(AND(D22="B",E22="YES"),I22*'21-22 Fringes'!$C$17,+IF(AND(D22="B",E22="NO"),I22*'21-22 Fringes'!$D$17))+IF(AND(D22="A",E22="YES"),I22*'21-22 Fringes'!$C$8,+IF(AND(D22="A",E22="NO"),I22*'21-22 Fringes'!$D$8))</f>
        <v>0</v>
      </c>
    </row>
    <row r="23" spans="1:10" ht="16.899999999999999" customHeight="1" x14ac:dyDescent="0.55000000000000004">
      <c r="A23" s="224"/>
      <c r="B23" s="205"/>
      <c r="C23" s="267"/>
      <c r="D23" s="269"/>
      <c r="E23" s="229"/>
      <c r="F23" s="229"/>
      <c r="G23" s="206"/>
      <c r="H23" s="268"/>
      <c r="I23" s="208"/>
      <c r="J23" s="207">
        <f>IF(AND(D23="C",E23="YES"),I23*'21-22 Fringes'!$C$22,+IF(AND(D23="C",E23="NO"),I23*'21-22 Fringes'!$D$22))+IF(AND(D23="B",E23="YES"),I23*'21-22 Fringes'!$C$17,+IF(AND(D23="B",E23="NO"),I23*'21-22 Fringes'!$D$17))+IF(AND(D23="A",E23="YES"),I23*'21-22 Fringes'!$C$8,+IF(AND(D23="A",E23="NO"),I23*'21-22 Fringes'!$D$8))</f>
        <v>0</v>
      </c>
    </row>
    <row r="24" spans="1:10" ht="17.05" customHeight="1" x14ac:dyDescent="0.55000000000000004">
      <c r="A24" s="224"/>
      <c r="B24" s="205"/>
      <c r="C24" s="267"/>
      <c r="D24" s="268"/>
      <c r="E24" s="229"/>
      <c r="F24" s="229"/>
      <c r="G24" s="206"/>
      <c r="H24" s="268"/>
      <c r="I24" s="208"/>
      <c r="J24" s="207">
        <f>IF(AND(D24="C",E24="YES"),I24*'21-22 Fringes'!$C$22,+IF(AND(D24="C",E24="NO"),I24*'21-22 Fringes'!$D$22))+IF(AND(D24="B",E24="YES"),I24*'21-22 Fringes'!$C$17,+IF(AND(D24="B",E24="NO"),I24*'21-22 Fringes'!$D$17))+IF(AND(D24="A",E24="YES"),I24*'21-22 Fringes'!$C$8,+IF(AND(D24="A",E24="NO"),I24*'21-22 Fringes'!$D$8))</f>
        <v>0</v>
      </c>
    </row>
    <row r="25" spans="1:10" ht="17.05" customHeight="1" x14ac:dyDescent="0.55000000000000004">
      <c r="A25" s="224"/>
      <c r="B25" s="205"/>
      <c r="C25" s="267"/>
      <c r="D25" s="268"/>
      <c r="E25" s="229"/>
      <c r="F25" s="229"/>
      <c r="G25" s="206"/>
      <c r="H25" s="268"/>
      <c r="I25" s="208"/>
      <c r="J25" s="207">
        <f>IF(AND(D25="C",E25="YES"),I25*'21-22 Fringes'!$C$22,+IF(AND(D25="C",E25="NO"),I25*'21-22 Fringes'!$D$22))+IF(AND(D25="B",E25="YES"),I25*'21-22 Fringes'!$C$17,+IF(AND(D25="B",E25="NO"),I25*'21-22 Fringes'!$D$17))+IF(AND(D25="A",E25="YES"),I25*'21-22 Fringes'!$C$8,+IF(AND(D25="A",E25="NO"),I25*'21-22 Fringes'!$D$8))</f>
        <v>0</v>
      </c>
    </row>
    <row r="26" spans="1:10" ht="17.05" customHeight="1" x14ac:dyDescent="0.55000000000000004">
      <c r="A26" s="224"/>
      <c r="B26" s="205"/>
      <c r="C26" s="267"/>
      <c r="D26" s="268"/>
      <c r="E26" s="229"/>
      <c r="F26" s="229"/>
      <c r="G26" s="206"/>
      <c r="H26" s="268"/>
      <c r="I26" s="208"/>
      <c r="J26" s="207">
        <f>IF(AND(D26="C",E26="YES"),I26*'21-22 Fringes'!$C$22,+IF(AND(D26="C",E26="NO"),I26*'21-22 Fringes'!$D$22))+IF(AND(D26="B",E26="YES"),I26*'21-22 Fringes'!$C$17,+IF(AND(D26="B",E26="NO"),I26*'21-22 Fringes'!$D$17))+IF(AND(D26="A",E26="YES"),I26*'21-22 Fringes'!$C$8,+IF(AND(D26="A",E26="NO"),I26*'21-22 Fringes'!$D$8))</f>
        <v>0</v>
      </c>
    </row>
    <row r="27" spans="1:10" ht="17.05" customHeight="1" x14ac:dyDescent="0.55000000000000004">
      <c r="A27" s="224"/>
      <c r="B27" s="205"/>
      <c r="C27" s="267"/>
      <c r="D27" s="268"/>
      <c r="E27" s="229"/>
      <c r="F27" s="229"/>
      <c r="G27" s="206"/>
      <c r="H27" s="268"/>
      <c r="I27" s="208"/>
      <c r="J27" s="207">
        <f>IF(AND(D27="C",E27="YES"),I27*'21-22 Fringes'!$C$22,+IF(AND(D27="C",E27="NO"),I27*'21-22 Fringes'!$D$22))+IF(AND(D27="B",E27="YES"),I27*'21-22 Fringes'!$C$17,+IF(AND(D27="B",E27="NO"),I27*'21-22 Fringes'!$D$17))+IF(AND(D27="A",E27="YES"),I27*'21-22 Fringes'!$C$8,+IF(AND(D27="A",E27="NO"),I27*'21-22 Fringes'!$D$8))</f>
        <v>0</v>
      </c>
    </row>
    <row r="28" spans="1:10" ht="17.05" customHeight="1" x14ac:dyDescent="0.55000000000000004">
      <c r="A28" s="224"/>
      <c r="B28" s="205"/>
      <c r="C28" s="267"/>
      <c r="D28" s="268"/>
      <c r="E28" s="229"/>
      <c r="F28" s="229"/>
      <c r="G28" s="206"/>
      <c r="H28" s="268"/>
      <c r="I28" s="208"/>
      <c r="J28" s="207">
        <f>IF(AND(D28="C",E28="YES"),I28*'21-22 Fringes'!$C$22,+IF(AND(D28="C",E28="NO"),I28*'21-22 Fringes'!$D$22))+IF(AND(D28="B",E28="YES"),I28*'21-22 Fringes'!$C$17,+IF(AND(D28="B",E28="NO"),I28*'21-22 Fringes'!$D$17))+IF(AND(D28="A",E28="YES"),I28*'21-22 Fringes'!$C$8,+IF(AND(D28="A",E28="NO"),I28*'21-22 Fringes'!$D$8))</f>
        <v>0</v>
      </c>
    </row>
    <row r="29" spans="1:10" ht="17.05" customHeight="1" x14ac:dyDescent="0.55000000000000004">
      <c r="A29" s="224"/>
      <c r="B29" s="205"/>
      <c r="C29" s="267"/>
      <c r="D29" s="268"/>
      <c r="E29" s="229"/>
      <c r="F29" s="229"/>
      <c r="G29" s="206"/>
      <c r="H29" s="268"/>
      <c r="I29" s="208"/>
      <c r="J29" s="207">
        <f>IF(AND(D29="C",E29="YES"),I29*'21-22 Fringes'!$C$22,+IF(AND(D29="C",E29="NO"),I29*'21-22 Fringes'!$D$22))+IF(AND(D29="B",E29="YES"),I29*'21-22 Fringes'!$C$17,+IF(AND(D29="B",E29="NO"),I29*'21-22 Fringes'!$D$17))+IF(AND(D29="A",E29="YES"),I29*'21-22 Fringes'!$C$8,+IF(AND(D29="A",E29="NO"),I29*'21-22 Fringes'!$D$8))</f>
        <v>0</v>
      </c>
    </row>
    <row r="30" spans="1:10" ht="17.05" customHeight="1" x14ac:dyDescent="0.55000000000000004">
      <c r="A30" s="224"/>
      <c r="B30" s="205"/>
      <c r="C30" s="267"/>
      <c r="D30" s="268"/>
      <c r="E30" s="229"/>
      <c r="F30" s="229"/>
      <c r="G30" s="206"/>
      <c r="H30" s="268"/>
      <c r="I30" s="208"/>
      <c r="J30" s="207">
        <f>IF(AND(D30="C",E30="YES"),I30*'21-22 Fringes'!$C$22,+IF(AND(D30="C",E30="NO"),I30*'21-22 Fringes'!$D$22))+IF(AND(D30="B",E30="YES"),I30*'21-22 Fringes'!$C$17,+IF(AND(D30="B",E30="NO"),I30*'21-22 Fringes'!$D$17))+IF(AND(D30="A",E30="YES"),I30*'21-22 Fringes'!$C$8,+IF(AND(D30="A",E30="NO"),I30*'21-22 Fringes'!$D$8))</f>
        <v>0</v>
      </c>
    </row>
    <row r="31" spans="1:10" ht="17.05" customHeight="1" thickBot="1" x14ac:dyDescent="0.6">
      <c r="A31" s="270"/>
      <c r="B31" s="271"/>
      <c r="C31" s="272"/>
      <c r="D31" s="273"/>
      <c r="E31" s="229"/>
      <c r="F31" s="229"/>
      <c r="G31" s="206"/>
      <c r="H31" s="273"/>
      <c r="I31" s="208"/>
      <c r="J31" s="207">
        <f>IF(AND(D31="C",E31="YES"),I31*'21-22 Fringes'!$C$22,+IF(AND(D31="C",E31="NO"),I31*'21-22 Fringes'!$D$22))+IF(AND(D31="B",E31="YES"),I31*'21-22 Fringes'!$C$17,+IF(AND(D31="B",E31="NO"),I31*'21-22 Fringes'!$D$17))+IF(AND(D31="A",E31="YES"),I31*'21-22 Fringes'!$C$8,+IF(AND(D31="A",E31="NO"),I31*'21-22 Fringes'!$D$8))</f>
        <v>0</v>
      </c>
    </row>
    <row r="32" spans="1:10" ht="17.05" customHeight="1" x14ac:dyDescent="0.55000000000000004">
      <c r="A32" s="31"/>
      <c r="B32" s="32"/>
      <c r="C32" s="33"/>
      <c r="D32" s="33"/>
      <c r="E32" s="34"/>
      <c r="F32" s="35"/>
      <c r="G32" s="35"/>
      <c r="H32" s="36"/>
      <c r="I32" s="274">
        <f>-SUMIF(H11:H31,"delete",I11:I31)+SUMIF(H11:H31,"add",I11:I31)</f>
        <v>0</v>
      </c>
      <c r="J32" s="275">
        <f>-SUMIF(H11:H31,"delete",J11:J31)+SUMIF(H11:H31,"add",J11:J31)</f>
        <v>0</v>
      </c>
    </row>
    <row r="33" spans="1:10" ht="18" customHeight="1" thickBot="1" x14ac:dyDescent="0.6">
      <c r="A33" s="18"/>
      <c r="B33" s="18"/>
      <c r="C33" s="15"/>
      <c r="D33" s="15"/>
      <c r="E33" s="15"/>
      <c r="F33" s="15"/>
      <c r="G33" s="15"/>
      <c r="H33" s="16"/>
      <c r="I33" s="17"/>
      <c r="J33" s="25"/>
    </row>
    <row r="34" spans="1:10" ht="30.6" customHeight="1" thickBot="1" x14ac:dyDescent="0.65">
      <c r="A34" s="454" t="s">
        <v>3</v>
      </c>
      <c r="B34" s="455"/>
      <c r="C34" s="455"/>
      <c r="D34" s="456"/>
    </row>
    <row r="35" spans="1:10" ht="31.95" customHeight="1" thickBot="1" x14ac:dyDescent="0.7">
      <c r="A35" s="60" t="s">
        <v>39</v>
      </c>
      <c r="B35" s="61"/>
      <c r="C35" s="62" t="s">
        <v>40</v>
      </c>
      <c r="D35" s="63"/>
    </row>
    <row r="36" spans="1:10" s="4" customFormat="1" ht="14.5" customHeight="1" x14ac:dyDescent="0.55000000000000004">
      <c r="A36" s="64" t="s">
        <v>4</v>
      </c>
      <c r="B36" s="115">
        <f>SUMIF(H11:H31,"ADD",G11:G31)</f>
        <v>0</v>
      </c>
      <c r="C36" s="108">
        <f>SUMIF($H$11:$H$31,"ADD",$I$11:$I$31)+SUMIF($H$11:$H$31,"ADD",$J$11:$J$31)</f>
        <v>0</v>
      </c>
      <c r="D36" s="66"/>
    </row>
    <row r="37" spans="1:10" ht="14.7" thickBot="1" x14ac:dyDescent="0.6">
      <c r="A37" s="67" t="s">
        <v>5</v>
      </c>
      <c r="B37" s="82">
        <f>-SUMIF(H11:H31,"DELETE",G11:G31)</f>
        <v>0</v>
      </c>
      <c r="C37" s="68">
        <f>-SUMIF($H$11:$H$31,"DELETE",$I$11:$I$31)+-SUMIF($H$11:$H$31,"DELETE",$J$11:$J$31)</f>
        <v>0</v>
      </c>
      <c r="D37" s="69"/>
    </row>
    <row r="38" spans="1:10" ht="15.6" x14ac:dyDescent="0.6">
      <c r="A38" s="64"/>
      <c r="B38" s="70"/>
      <c r="C38" s="71" t="str">
        <f>IF(SUM(I32+J32)&lt;0,"Savings", "Added Cost")</f>
        <v>Added Cost</v>
      </c>
      <c r="D38" s="72"/>
    </row>
    <row r="39" spans="1:10" ht="31.95" customHeight="1" thickBot="1" x14ac:dyDescent="0.65">
      <c r="A39" s="109" t="str">
        <f>IF(B39&lt;0,"Net Positions Deleted","Net Positions Added")</f>
        <v>Net Positions Added</v>
      </c>
      <c r="B39" s="110">
        <f>B36+B37</f>
        <v>0</v>
      </c>
      <c r="C39" s="75">
        <f>C36+C37</f>
        <v>0</v>
      </c>
      <c r="D39" s="76"/>
    </row>
  </sheetData>
  <sheetProtection algorithmName="SHA-512" hashValue="qJiMRJpJ02mngWe0P2nsUCICgN/X2bZMf/72ttsvRt6vuqoYytk/hUb5mhUfsQlMejmfUnIRC7jBWD7+yCkl5w==" saltValue="MTTvBK/+V5/FfmZbtxYniQ==" spinCount="100000" sheet="1" selectLockedCells="1"/>
  <mergeCells count="10">
    <mergeCell ref="A34:D34"/>
    <mergeCell ref="G3:J3"/>
    <mergeCell ref="D4:E4"/>
    <mergeCell ref="D5:E5"/>
    <mergeCell ref="C7:I7"/>
    <mergeCell ref="E8:E10"/>
    <mergeCell ref="F8:F10"/>
    <mergeCell ref="G8:G10"/>
    <mergeCell ref="H8:H10"/>
    <mergeCell ref="I8:I10"/>
  </mergeCells>
  <conditionalFormatting sqref="I6">
    <cfRule type="expression" priority="15">
      <formula>IF(AND($E$24="general fund",$I$24&lt;1),"Amt Missing for Avg Salary")</formula>
    </cfRule>
  </conditionalFormatting>
  <conditionalFormatting sqref="I32">
    <cfRule type="expression" priority="14">
      <formula>"if(h11=""add"",+i11),-i11"</formula>
    </cfRule>
  </conditionalFormatting>
  <conditionalFormatting sqref="J32">
    <cfRule type="expression" priority="12">
      <formula>"if(h11=""add"",+i11),-i11"</formula>
    </cfRule>
  </conditionalFormatting>
  <conditionalFormatting sqref="I23:I24">
    <cfRule type="expression" priority="3">
      <formula>IF(H23="DELETE",-I23,I23)</formula>
    </cfRule>
  </conditionalFormatting>
  <conditionalFormatting sqref="I11:I12">
    <cfRule type="expression" priority="2">
      <formula>IF(H11="DELETE",-I11,I11)</formula>
    </cfRule>
  </conditionalFormatting>
  <conditionalFormatting sqref="I15">
    <cfRule type="expression" priority="1">
      <formula>IF(H15="DELETE",-I15,I15)</formula>
    </cfRule>
  </conditionalFormatting>
  <pageMargins left="0.28000000000000003" right="0.25" top="0.1" bottom="0" header="0.3" footer="0.3"/>
  <pageSetup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L29"/>
  <sheetViews>
    <sheetView showGridLines="0" zoomScaleNormal="100" workbookViewId="0">
      <selection activeCell="I7" sqref="I7:I10"/>
    </sheetView>
  </sheetViews>
  <sheetFormatPr defaultColWidth="8.89453125" defaultRowHeight="14.4" x14ac:dyDescent="0.55000000000000004"/>
  <cols>
    <col min="1" max="1" width="17.89453125" style="1" customWidth="1"/>
    <col min="2" max="2" width="11" style="1" customWidth="1"/>
    <col min="3" max="3" width="18.62890625" style="1" customWidth="1"/>
    <col min="4" max="4" width="10.47265625" style="1" customWidth="1"/>
    <col min="5" max="5" width="7.26171875" style="1" customWidth="1"/>
    <col min="6" max="6" width="13.1015625" style="1" customWidth="1"/>
    <col min="7" max="7" width="11.47265625" style="1" customWidth="1"/>
    <col min="8" max="8" width="10.26171875" style="1" customWidth="1"/>
    <col min="9" max="9" width="12.1015625" style="1" customWidth="1"/>
    <col min="10" max="10" width="14.3671875" style="1" customWidth="1"/>
    <col min="11" max="12" width="14.1015625" style="1" customWidth="1"/>
    <col min="13" max="16384" width="8.89453125" style="1"/>
  </cols>
  <sheetData>
    <row r="1" spans="1:12" ht="25.8" x14ac:dyDescent="0.95">
      <c r="A1" s="421" t="s">
        <v>42</v>
      </c>
      <c r="B1" s="422"/>
      <c r="C1" s="423"/>
      <c r="D1" s="405" t="s">
        <v>0</v>
      </c>
      <c r="E1" s="405"/>
      <c r="F1" s="405"/>
      <c r="G1" s="405"/>
      <c r="H1" s="405"/>
      <c r="I1" s="405"/>
      <c r="J1" s="411" t="s">
        <v>23</v>
      </c>
      <c r="K1" s="475"/>
      <c r="L1" s="475"/>
    </row>
    <row r="2" spans="1:12" ht="25.8" x14ac:dyDescent="0.95">
      <c r="A2" s="424" t="s">
        <v>56</v>
      </c>
      <c r="B2" s="425"/>
      <c r="C2" s="425"/>
      <c r="D2" s="408" t="s">
        <v>1</v>
      </c>
      <c r="E2" s="408"/>
      <c r="F2" s="408"/>
      <c r="G2" s="408"/>
      <c r="H2" s="408"/>
      <c r="I2" s="408"/>
      <c r="J2" s="408"/>
      <c r="K2" s="408"/>
      <c r="L2" s="153"/>
    </row>
    <row r="3" spans="1:12" ht="8.35" customHeight="1" x14ac:dyDescent="0.6">
      <c r="A3" s="409"/>
      <c r="B3" s="410"/>
      <c r="C3" s="410"/>
      <c r="D3" s="410"/>
      <c r="E3" s="410"/>
      <c r="F3" s="410"/>
      <c r="G3" s="410"/>
      <c r="H3" s="410"/>
      <c r="I3" s="457"/>
      <c r="J3" s="457"/>
      <c r="K3" s="457"/>
      <c r="L3" s="153"/>
    </row>
    <row r="4" spans="1:12" ht="15.6" x14ac:dyDescent="0.6">
      <c r="A4" s="409"/>
      <c r="B4" s="410"/>
      <c r="C4" s="411" t="s">
        <v>22</v>
      </c>
      <c r="D4" s="476"/>
      <c r="E4" s="476"/>
      <c r="F4" s="426"/>
      <c r="G4" s="411" t="s">
        <v>24</v>
      </c>
      <c r="H4" s="411"/>
      <c r="I4" s="413"/>
      <c r="J4" s="410"/>
      <c r="K4" s="410"/>
      <c r="L4" s="153"/>
    </row>
    <row r="5" spans="1:12" ht="8.35" customHeight="1" x14ac:dyDescent="0.6">
      <c r="A5" s="427"/>
      <c r="B5" s="428"/>
      <c r="C5" s="428"/>
      <c r="D5" s="428"/>
      <c r="E5" s="428"/>
      <c r="F5" s="428"/>
      <c r="G5" s="428"/>
      <c r="H5" s="428"/>
      <c r="I5" s="429"/>
      <c r="J5" s="430"/>
      <c r="K5" s="429"/>
      <c r="L5" s="431"/>
    </row>
    <row r="6" spans="1:12" ht="18.7" customHeight="1" x14ac:dyDescent="0.6">
      <c r="A6" s="302"/>
      <c r="B6" s="166"/>
      <c r="C6" s="448" t="s">
        <v>63</v>
      </c>
      <c r="D6" s="449"/>
      <c r="E6" s="449"/>
      <c r="F6" s="448"/>
      <c r="G6" s="449"/>
      <c r="H6" s="477"/>
      <c r="I6" s="449"/>
      <c r="J6" s="449"/>
      <c r="K6" s="167"/>
      <c r="L6" s="328"/>
    </row>
    <row r="7" spans="1:12" ht="4.3" customHeight="1" x14ac:dyDescent="0.55000000000000004">
      <c r="A7" s="234"/>
      <c r="B7" s="235"/>
      <c r="C7" s="235"/>
      <c r="D7" s="236"/>
      <c r="E7" s="235"/>
      <c r="F7" s="235"/>
      <c r="G7" s="453" t="s">
        <v>60</v>
      </c>
      <c r="H7" s="394"/>
      <c r="I7" s="450" t="s">
        <v>36</v>
      </c>
      <c r="J7" s="478" t="s">
        <v>117</v>
      </c>
      <c r="K7" s="237"/>
      <c r="L7" s="237"/>
    </row>
    <row r="8" spans="1:12" ht="14.5" customHeight="1" x14ac:dyDescent="0.55000000000000004">
      <c r="A8" s="238"/>
      <c r="B8" s="239"/>
      <c r="C8" s="239"/>
      <c r="D8" s="239"/>
      <c r="E8" s="239"/>
      <c r="F8" s="239"/>
      <c r="G8" s="451"/>
      <c r="H8" s="390"/>
      <c r="I8" s="451"/>
      <c r="J8" s="451"/>
      <c r="K8" s="240"/>
      <c r="L8" s="451" t="s">
        <v>66</v>
      </c>
    </row>
    <row r="9" spans="1:12" ht="90.6" x14ac:dyDescent="0.55000000000000004">
      <c r="A9" s="168" t="s">
        <v>38</v>
      </c>
      <c r="B9" s="169" t="s">
        <v>31</v>
      </c>
      <c r="C9" s="170" t="s">
        <v>111</v>
      </c>
      <c r="D9" s="169" t="s">
        <v>34</v>
      </c>
      <c r="E9" s="169" t="s">
        <v>58</v>
      </c>
      <c r="F9" s="169" t="s">
        <v>27</v>
      </c>
      <c r="G9" s="452"/>
      <c r="H9" s="391" t="s">
        <v>2</v>
      </c>
      <c r="I9" s="452"/>
      <c r="J9" s="452"/>
      <c r="K9" s="171" t="s">
        <v>61</v>
      </c>
      <c r="L9" s="452"/>
    </row>
    <row r="10" spans="1:12" x14ac:dyDescent="0.55000000000000004">
      <c r="A10" s="172" t="s">
        <v>55</v>
      </c>
      <c r="B10" s="173" t="s">
        <v>32</v>
      </c>
      <c r="C10" s="174" t="s">
        <v>108</v>
      </c>
      <c r="D10" s="177" t="s">
        <v>45</v>
      </c>
      <c r="E10" s="329">
        <v>70</v>
      </c>
      <c r="F10" s="329" t="s">
        <v>26</v>
      </c>
      <c r="G10" s="177" t="s">
        <v>48</v>
      </c>
      <c r="H10" s="176">
        <v>1</v>
      </c>
      <c r="I10" s="175" t="s">
        <v>30</v>
      </c>
      <c r="J10" s="178">
        <v>24525</v>
      </c>
      <c r="K10" s="117">
        <f>IF(AND(D10="A",F10="general fund"),L10*'21-22 Fringes'!$D$8,IF(AND(D10="C",F10="general fund"),L10*'21-22 Fringes'!$D$22,IF(AND(D10="B",F10="general fund"),L10*'21-22 Fringes'!$D$17,)))</f>
        <v>916.93081395348838</v>
      </c>
      <c r="L10" s="118">
        <f t="shared" ref="L10:L16" si="0">J10*(E10/100)</f>
        <v>17167.5</v>
      </c>
    </row>
    <row r="11" spans="1:12" ht="16.899999999999999" customHeight="1" x14ac:dyDescent="0.55000000000000004">
      <c r="A11" s="179" t="s">
        <v>55</v>
      </c>
      <c r="B11" s="180" t="s">
        <v>32</v>
      </c>
      <c r="C11" s="181" t="s">
        <v>109</v>
      </c>
      <c r="D11" s="182" t="s">
        <v>28</v>
      </c>
      <c r="E11" s="184">
        <v>50</v>
      </c>
      <c r="F11" s="330" t="s">
        <v>26</v>
      </c>
      <c r="G11" s="184" t="s">
        <v>48</v>
      </c>
      <c r="H11" s="183">
        <v>1</v>
      </c>
      <c r="I11" s="182" t="s">
        <v>30</v>
      </c>
      <c r="J11" s="185">
        <v>66478</v>
      </c>
      <c r="K11" s="117">
        <f>IF(AND(D11="A",F11="general fund"),L11*'21-22 Fringes'!$D$8,IF(AND(D11="C",F11="general fund"),L11*'21-22 Fringes'!$D$22,IF(AND(D11="B",F11="general fund"),L11*'21-22 Fringes'!$D$17,)))</f>
        <v>1693.6301361573373</v>
      </c>
      <c r="L11" s="118">
        <f t="shared" si="0"/>
        <v>33239</v>
      </c>
    </row>
    <row r="12" spans="1:12" ht="16.899999999999999" customHeight="1" x14ac:dyDescent="0.55000000000000004">
      <c r="A12" s="186" t="s">
        <v>37</v>
      </c>
      <c r="B12" s="187">
        <v>9876543</v>
      </c>
      <c r="C12" s="188" t="s">
        <v>110</v>
      </c>
      <c r="D12" s="189" t="s">
        <v>29</v>
      </c>
      <c r="E12" s="331">
        <v>45</v>
      </c>
      <c r="F12" s="332" t="s">
        <v>26</v>
      </c>
      <c r="G12" s="331" t="s">
        <v>48</v>
      </c>
      <c r="H12" s="190">
        <v>2</v>
      </c>
      <c r="I12" s="189" t="s">
        <v>35</v>
      </c>
      <c r="J12" s="191">
        <f>31480*2</f>
        <v>62960</v>
      </c>
      <c r="K12" s="117">
        <f>IF(AND(D12="A",F12="general fund"),L12*'21-22 Fringes'!$D$8,IF(AND(D12="C",F12="general fund"),L12*'21-22 Fringes'!$D$22,IF(AND(D12="B",F12="general fund"),L12*'21-22 Fringes'!$D$17,)))</f>
        <v>10232.024930232559</v>
      </c>
      <c r="L12" s="118">
        <f t="shared" si="0"/>
        <v>28332</v>
      </c>
    </row>
    <row r="13" spans="1:12" ht="16.899999999999999" customHeight="1" x14ac:dyDescent="0.55000000000000004">
      <c r="A13" s="192"/>
      <c r="B13" s="200"/>
      <c r="C13" s="201"/>
      <c r="D13" s="333"/>
      <c r="E13" s="333"/>
      <c r="F13" s="334" t="s">
        <v>26</v>
      </c>
      <c r="G13" s="202"/>
      <c r="H13" s="198"/>
      <c r="I13" s="196"/>
      <c r="J13" s="199"/>
      <c r="K13" s="78">
        <f>IF(AND(D13="A",F13="general fund"),L13*'21-22 Fringes'!$D$8,IF(AND(D13="C",F13="general fund"),L13*'21-22 Fringes'!$D$22,IF(AND(D13="B",F13="general fund"),L13*'21-22 Fringes'!$D$17,)))</f>
        <v>0</v>
      </c>
      <c r="L13" s="79">
        <f t="shared" si="0"/>
        <v>0</v>
      </c>
    </row>
    <row r="14" spans="1:12" ht="16.899999999999999" customHeight="1" x14ac:dyDescent="0.55000000000000004">
      <c r="A14" s="192"/>
      <c r="B14" s="193"/>
      <c r="C14" s="194"/>
      <c r="D14" s="195"/>
      <c r="E14" s="333"/>
      <c r="F14" s="334" t="s">
        <v>26</v>
      </c>
      <c r="G14" s="197"/>
      <c r="H14" s="198"/>
      <c r="I14" s="195"/>
      <c r="J14" s="78"/>
      <c r="K14" s="78">
        <f>IF(AND(D14="A",F14="general fund"),L14*'21-22 Fringes'!$D$8,IF(AND(D14="C",F14="general fund"),L14*'21-22 Fringes'!$D$22,IF(AND(D14="B",F14="general fund"),L14*'21-22 Fringes'!$D$17,)))</f>
        <v>0</v>
      </c>
      <c r="L14" s="79">
        <f t="shared" si="0"/>
        <v>0</v>
      </c>
    </row>
    <row r="15" spans="1:12" ht="16.899999999999999" customHeight="1" x14ac:dyDescent="0.55000000000000004">
      <c r="A15" s="192"/>
      <c r="B15" s="193"/>
      <c r="C15" s="194"/>
      <c r="D15" s="195"/>
      <c r="E15" s="333"/>
      <c r="F15" s="334" t="s">
        <v>26</v>
      </c>
      <c r="G15" s="197"/>
      <c r="H15" s="198"/>
      <c r="I15" s="195"/>
      <c r="J15" s="78"/>
      <c r="K15" s="78">
        <f>IF(AND(D15="A",F15="general fund"),L15*'21-22 Fringes'!$D$8,IF(AND(D15="C",F15="general fund"),L15*'21-22 Fringes'!$D$22,IF(AND(D15="B",F15="general fund"),L15*'21-22 Fringes'!$D$17,)))</f>
        <v>0</v>
      </c>
      <c r="L15" s="79">
        <f t="shared" si="0"/>
        <v>0</v>
      </c>
    </row>
    <row r="16" spans="1:12" ht="16.899999999999999" customHeight="1" thickBot="1" x14ac:dyDescent="0.6">
      <c r="A16" s="192"/>
      <c r="B16" s="193"/>
      <c r="C16" s="194"/>
      <c r="D16" s="195"/>
      <c r="E16" s="333"/>
      <c r="F16" s="334" t="s">
        <v>26</v>
      </c>
      <c r="G16" s="197"/>
      <c r="H16" s="198"/>
      <c r="I16" s="195"/>
      <c r="J16" s="78"/>
      <c r="K16" s="78">
        <f>IF(AND(D16="A",F16="general fund"),L16*'21-22 Fringes'!$D$8,IF(AND(D16="C",F16="general fund"),L16*'21-22 Fringes'!$D$22,IF(AND(D16="B",F16="general fund"),L16*'21-22 Fringes'!$D$17,)))</f>
        <v>0</v>
      </c>
      <c r="L16" s="79">
        <f t="shared" si="0"/>
        <v>0</v>
      </c>
    </row>
    <row r="17" spans="1:12" ht="16.899999999999999" customHeight="1" x14ac:dyDescent="0.55000000000000004">
      <c r="A17" s="165"/>
      <c r="B17" s="165"/>
      <c r="C17" s="165"/>
      <c r="D17" s="165"/>
      <c r="E17" s="165"/>
      <c r="F17" s="165"/>
      <c r="G17" s="165"/>
      <c r="H17" s="165"/>
      <c r="I17" s="165"/>
      <c r="J17" s="165"/>
      <c r="K17" s="77">
        <f>-SUMIF(I10:I16,"delete",K10:K16)+SUMIF(I10:I16,"add",K10:K16)</f>
        <v>-7621.4639801217336</v>
      </c>
      <c r="L17" s="77">
        <f>-SUMIF(I10:I16,"delete",L10:L16)+SUMIF(I10:I16,"add",L10:L16)</f>
        <v>22074.5</v>
      </c>
    </row>
    <row r="18" spans="1:12" ht="18.7" customHeight="1" x14ac:dyDescent="0.6">
      <c r="A18" s="335"/>
      <c r="B18" s="336"/>
      <c r="C18" s="468" t="s">
        <v>64</v>
      </c>
      <c r="D18" s="468"/>
      <c r="E18" s="468"/>
      <c r="F18" s="468"/>
      <c r="G18" s="468"/>
      <c r="H18" s="474"/>
      <c r="I18" s="468"/>
      <c r="J18" s="468"/>
      <c r="K18" s="337"/>
      <c r="L18" s="338"/>
    </row>
    <row r="19" spans="1:12" ht="90.6" x14ac:dyDescent="0.55000000000000004">
      <c r="A19" s="221" t="s">
        <v>38</v>
      </c>
      <c r="B19" s="204" t="s">
        <v>31</v>
      </c>
      <c r="C19" s="222" t="s">
        <v>25</v>
      </c>
      <c r="D19" s="204" t="s">
        <v>34</v>
      </c>
      <c r="E19" s="204" t="s">
        <v>57</v>
      </c>
      <c r="F19" s="204" t="s">
        <v>65</v>
      </c>
      <c r="G19" s="393" t="s">
        <v>59</v>
      </c>
      <c r="H19" s="393" t="s">
        <v>2</v>
      </c>
      <c r="I19" s="393" t="s">
        <v>36</v>
      </c>
      <c r="J19" s="393" t="s">
        <v>116</v>
      </c>
      <c r="K19" s="223" t="s">
        <v>62</v>
      </c>
      <c r="L19" s="393" t="s">
        <v>100</v>
      </c>
    </row>
    <row r="20" spans="1:12" x14ac:dyDescent="0.55000000000000004">
      <c r="A20" s="339" t="s">
        <v>55</v>
      </c>
      <c r="B20" s="340" t="s">
        <v>32</v>
      </c>
      <c r="C20" s="341" t="s">
        <v>46</v>
      </c>
      <c r="D20" s="342" t="s">
        <v>45</v>
      </c>
      <c r="E20" s="343">
        <v>30</v>
      </c>
      <c r="F20" s="342" t="s">
        <v>52</v>
      </c>
      <c r="G20" s="344" t="s">
        <v>51</v>
      </c>
      <c r="H20" s="343">
        <v>1</v>
      </c>
      <c r="I20" s="342" t="s">
        <v>30</v>
      </c>
      <c r="J20" s="345">
        <v>24525</v>
      </c>
      <c r="K20" s="346">
        <f>IF(AND(D20="C",F20="YES"),L20*'21-22 Fringes'!$C$22,+IF(AND(D20="C",F20="NO"),L20*'21-22 Fringes'!$D$22))+IF(AND(D20="B",F20="YES"),L20*'21-22 Fringes'!$C$17,+IF(AND(D20="B",F20="NO"),L20*'21-22 Fringes'!$D$17))+IF(AND(D20="A",F20="YES"),L20*'21-22 Fringes'!$C$8,+IF(AND(D20="A",F20="NO"),L20*'21-22 Fringes'!$D$8))</f>
        <v>3024.4458139534886</v>
      </c>
      <c r="L20" s="347">
        <f t="shared" ref="L20:L28" si="1">SUM(J20)*E20/100</f>
        <v>7357.5</v>
      </c>
    </row>
    <row r="21" spans="1:12" ht="16.899999999999999" customHeight="1" x14ac:dyDescent="0.55000000000000004">
      <c r="A21" s="348" t="s">
        <v>55</v>
      </c>
      <c r="B21" s="349" t="s">
        <v>32</v>
      </c>
      <c r="C21" s="350" t="s">
        <v>47</v>
      </c>
      <c r="D21" s="351" t="s">
        <v>28</v>
      </c>
      <c r="E21" s="352">
        <v>50</v>
      </c>
      <c r="F21" s="351" t="s">
        <v>53</v>
      </c>
      <c r="G21" s="353" t="s">
        <v>51</v>
      </c>
      <c r="H21" s="352">
        <v>1</v>
      </c>
      <c r="I21" s="351" t="s">
        <v>30</v>
      </c>
      <c r="J21" s="354">
        <v>66478</v>
      </c>
      <c r="K21" s="346">
        <f>IF(AND(D21="C",F21="YES"),L21*'21-22 Fringes'!$C$22,+IF(AND(D21="C",F21="NO"),L21*'21-22 Fringes'!$D$22))+IF(AND(D21="B",F21="YES"),L21*'21-22 Fringes'!$C$17,+IF(AND(D21="B",F21="NO"),L21*'21-22 Fringes'!$D$17))+IF(AND(D21="A",F21="YES"),L21*'21-22 Fringes'!$C$8,+IF(AND(D21="A",F21="NO"),L21*'21-22 Fringes'!$D$8))</f>
        <v>1693.6301361573373</v>
      </c>
      <c r="L21" s="347">
        <f t="shared" si="1"/>
        <v>33239</v>
      </c>
    </row>
    <row r="22" spans="1:12" ht="34" customHeight="1" x14ac:dyDescent="0.55000000000000004">
      <c r="A22" s="355" t="s">
        <v>37</v>
      </c>
      <c r="B22" s="356">
        <v>9876543</v>
      </c>
      <c r="C22" s="357" t="s">
        <v>44</v>
      </c>
      <c r="D22" s="358" t="s">
        <v>29</v>
      </c>
      <c r="E22" s="359">
        <v>55</v>
      </c>
      <c r="F22" s="358" t="s">
        <v>52</v>
      </c>
      <c r="G22" s="360" t="s">
        <v>97</v>
      </c>
      <c r="H22" s="359">
        <v>2</v>
      </c>
      <c r="I22" s="358" t="s">
        <v>35</v>
      </c>
      <c r="J22" s="361">
        <v>59940</v>
      </c>
      <c r="K22" s="346">
        <f>IF(AND(D22="C",F22="YES"),L22*'21-22 Fringes'!$C$22,+IF(AND(D22="C",F22="NO"),L22*'21-22 Fringes'!$D$22))+IF(AND(D22="B",F22="YES"),L22*'21-22 Fringes'!$C$17,+IF(AND(D22="B",F22="NO"),L22*'21-22 Fringes'!$D$17))+IF(AND(D22="A",F22="YES"),L22*'21-22 Fringes'!$C$8,+IF(AND(D22="A",F22="NO"),L22*'21-22 Fringes'!$D$8))</f>
        <v>19376.418139534882</v>
      </c>
      <c r="L22" s="347">
        <f t="shared" si="1"/>
        <v>32967</v>
      </c>
    </row>
    <row r="23" spans="1:12" ht="17.05" customHeight="1" x14ac:dyDescent="0.55000000000000004">
      <c r="A23" s="362"/>
      <c r="B23" s="363"/>
      <c r="C23" s="364"/>
      <c r="D23" s="365"/>
      <c r="E23" s="366"/>
      <c r="F23" s="365"/>
      <c r="G23" s="367"/>
      <c r="H23" s="366"/>
      <c r="I23" s="365"/>
      <c r="J23" s="368"/>
      <c r="K23" s="230">
        <f>IF(AND(D23="C",F23="YES"),L23*'21-22 Fringes'!$C$22,+IF(AND(D23="C",F23="NO"),L23*'21-22 Fringes'!$D$22))+IF(AND(D23="B",F23="YES"),L23*'21-22 Fringes'!$C$17,+IF(AND(D23="B",F23="NO"),L23*'21-22 Fringes'!$D$17))+IF(AND(D23="A",F23="YES"),L23*'21-22 Fringes'!$C$8,+IF(AND(D23="A",F23="NO"),L23*'21-22 Fringes'!$D$8))</f>
        <v>0</v>
      </c>
      <c r="L23" s="231">
        <f t="shared" si="1"/>
        <v>0</v>
      </c>
    </row>
    <row r="24" spans="1:12" ht="17.05" customHeight="1" x14ac:dyDescent="0.55000000000000004">
      <c r="A24" s="369"/>
      <c r="B24" s="370"/>
      <c r="C24" s="371"/>
      <c r="D24" s="372"/>
      <c r="E24" s="373"/>
      <c r="F24" s="374"/>
      <c r="G24" s="375"/>
      <c r="H24" s="376"/>
      <c r="I24" s="372"/>
      <c r="J24" s="230"/>
      <c r="K24" s="230">
        <f>IF(AND(D24="C",F24="YES"),L24*'21-22 Fringes'!$C$22,+IF(AND(D24="C",F24="NO"),L24*'21-22 Fringes'!$D$22))+IF(AND(D24="B",F24="YES"),L24*'21-22 Fringes'!$C$17,+IF(AND(D24="B",F24="NO"),L24*'21-22 Fringes'!$D$17))+IF(AND(D24="A",F24="YES"),L24*'21-22 Fringes'!$C$8,+IF(AND(D24="A",F24="NO"),L24*'21-22 Fringes'!$D$8))</f>
        <v>0</v>
      </c>
      <c r="L24" s="231">
        <f t="shared" si="1"/>
        <v>0</v>
      </c>
    </row>
    <row r="25" spans="1:12" ht="17.05" customHeight="1" x14ac:dyDescent="0.55000000000000004">
      <c r="A25" s="369"/>
      <c r="B25" s="370"/>
      <c r="C25" s="371"/>
      <c r="D25" s="372"/>
      <c r="E25" s="373"/>
      <c r="F25" s="374"/>
      <c r="G25" s="375"/>
      <c r="H25" s="376"/>
      <c r="I25" s="372"/>
      <c r="J25" s="230"/>
      <c r="K25" s="230">
        <f>IF(AND(D25="C",F25="YES"),L25*'21-22 Fringes'!$C$22,+IF(AND(D25="C",F25="NO"),L25*'21-22 Fringes'!$D$22))+IF(AND(D25="B",F25="YES"),L25*'21-22 Fringes'!$C$17,+IF(AND(D25="B",F25="NO"),L25*'21-22 Fringes'!$D$17))+IF(AND(D25="A",F25="YES"),L25*'21-22 Fringes'!$C$8,+IF(AND(D25="A",F25="NO"),L25*'21-22 Fringes'!$D$8))</f>
        <v>0</v>
      </c>
      <c r="L25" s="231">
        <f t="shared" si="1"/>
        <v>0</v>
      </c>
    </row>
    <row r="26" spans="1:12" ht="17.05" customHeight="1" x14ac:dyDescent="0.55000000000000004">
      <c r="A26" s="369"/>
      <c r="B26" s="370"/>
      <c r="C26" s="371"/>
      <c r="D26" s="372"/>
      <c r="E26" s="373"/>
      <c r="F26" s="374"/>
      <c r="G26" s="375"/>
      <c r="H26" s="376"/>
      <c r="I26" s="372"/>
      <c r="J26" s="377"/>
      <c r="K26" s="230">
        <f>IF(AND(D26="C",F26="YES"),L26*'21-22 Fringes'!$C$22,+IF(AND(D26="C",F26="NO"),L26*'21-22 Fringes'!$D$22))+IF(AND(D26="B",F26="YES"),L26*'21-22 Fringes'!$C$17,+IF(AND(D26="B",F26="NO"),L26*'21-22 Fringes'!$D$17))+IF(AND(D26="A",F26="YES"),L26*'21-22 Fringes'!$C$8,+IF(AND(D26="A",F26="NO"),L26*'21-22 Fringes'!$D$8))</f>
        <v>0</v>
      </c>
      <c r="L26" s="231">
        <f t="shared" si="1"/>
        <v>0</v>
      </c>
    </row>
    <row r="27" spans="1:12" ht="17.05" customHeight="1" x14ac:dyDescent="0.55000000000000004">
      <c r="A27" s="369"/>
      <c r="B27" s="378"/>
      <c r="C27" s="379"/>
      <c r="D27" s="374"/>
      <c r="E27" s="373"/>
      <c r="F27" s="374"/>
      <c r="G27" s="380"/>
      <c r="H27" s="376"/>
      <c r="I27" s="374"/>
      <c r="J27" s="377"/>
      <c r="K27" s="230">
        <f>IF(AND(D27="C",F27="YES"),L27*'21-22 Fringes'!$C$22,+IF(AND(D27="C",F27="NO"),L27*'21-22 Fringes'!$D$22))+IF(AND(D27="B",F27="YES"),L27*'21-22 Fringes'!$C$17,+IF(AND(D27="B",F27="NO"),L27*'21-22 Fringes'!$D$17))+IF(AND(D27="A",F27="YES"),L27*'21-22 Fringes'!$C$8,+IF(AND(D27="A",F27="NO"),L27*'21-22 Fringes'!$D$8))</f>
        <v>0</v>
      </c>
      <c r="L27" s="231">
        <f t="shared" si="1"/>
        <v>0</v>
      </c>
    </row>
    <row r="28" spans="1:12" ht="17.05" customHeight="1" thickBot="1" x14ac:dyDescent="0.6">
      <c r="A28" s="369"/>
      <c r="B28" s="370"/>
      <c r="C28" s="371"/>
      <c r="D28" s="372"/>
      <c r="E28" s="373"/>
      <c r="F28" s="374"/>
      <c r="G28" s="375"/>
      <c r="H28" s="376"/>
      <c r="I28" s="372"/>
      <c r="J28" s="377"/>
      <c r="K28" s="230">
        <f>IF(AND(D28="C",F28="YES"),L28*'21-22 Fringes'!$C$22,+IF(AND(D28="C",F28="NO"),L28*'21-22 Fringes'!$D$22))+IF(AND(D28="B",F28="YES"),L28*'21-22 Fringes'!$C$17,+IF(AND(D28="B",F28="NO"),L28*'21-22 Fringes'!$D$17))+IF(AND(D28="A",F28="YES"),L28*'21-22 Fringes'!$C$8,+IF(AND(D28="A",F28="NO"),L28*'21-22 Fringes'!$D$8))</f>
        <v>0</v>
      </c>
      <c r="L28" s="231">
        <f t="shared" si="1"/>
        <v>0</v>
      </c>
    </row>
    <row r="29" spans="1:12" ht="17.05" customHeight="1" x14ac:dyDescent="0.55000000000000004">
      <c r="A29" s="39"/>
      <c r="B29" s="40"/>
      <c r="C29" s="41"/>
      <c r="D29" s="41"/>
      <c r="E29" s="41"/>
      <c r="F29" s="41"/>
      <c r="G29" s="42"/>
      <c r="H29" s="42"/>
      <c r="I29" s="43"/>
      <c r="J29" s="165"/>
      <c r="K29" s="77">
        <f>-SUMIF(I20:I28,"delete",K20:K28)+SUMIF(I20:I28,"add",K20:K28)</f>
        <v>-14658.342189424056</v>
      </c>
      <c r="L29" s="77">
        <f>-SUMIF(I20:I28,"delete",L20:L28)+SUMIF(I20:I28,"add",L20:L28)</f>
        <v>7629.5</v>
      </c>
    </row>
  </sheetData>
  <sheetProtection algorithmName="SHA-512" hashValue="adxo5DMFA2FJL88BiYjVmyqov/CcACb7Dgv7H5kk4SqoGqK6NRuPXrzKcY8VRxxhdkBle65cXi/6zZ03ou54tg==" saltValue="6tOcu/loA2z/Y3tqdmWtLg==" spinCount="100000" sheet="1" selectLockedCells="1" selectUnlockedCells="1"/>
  <mergeCells count="9">
    <mergeCell ref="C18:J18"/>
    <mergeCell ref="K1:L1"/>
    <mergeCell ref="I3:K3"/>
    <mergeCell ref="D4:E4"/>
    <mergeCell ref="C6:J6"/>
    <mergeCell ref="G7:G9"/>
    <mergeCell ref="I7:I9"/>
    <mergeCell ref="J7:J9"/>
    <mergeCell ref="L8:L9"/>
  </mergeCells>
  <conditionalFormatting sqref="J5">
    <cfRule type="expression" priority="14">
      <formula>IF(AND(#REF!="general fund",$J$23&lt;1),"Amt Missing for Avg Salary")</formula>
    </cfRule>
  </conditionalFormatting>
  <conditionalFormatting sqref="J29 A17:J17">
    <cfRule type="expression" priority="13">
      <formula>"if(h11=""add"",+i11),-i11"</formula>
    </cfRule>
  </conditionalFormatting>
  <conditionalFormatting sqref="J13:J14">
    <cfRule type="expression" priority="12">
      <formula>IF(I13="DELETE",-J13,J13)</formula>
    </cfRule>
  </conditionalFormatting>
  <conditionalFormatting sqref="K29">
    <cfRule type="expression" priority="11">
      <formula>"if(h11=""add"",+i11),-i11"</formula>
    </cfRule>
  </conditionalFormatting>
  <conditionalFormatting sqref="L10">
    <cfRule type="expression" priority="10">
      <formula>IF(#REF!="DELETE",-L10,L10)</formula>
    </cfRule>
  </conditionalFormatting>
  <conditionalFormatting sqref="L29">
    <cfRule type="expression" priority="9">
      <formula>"if(h11=""add"",+i11),-i11"</formula>
    </cfRule>
  </conditionalFormatting>
  <conditionalFormatting sqref="L20">
    <cfRule type="expression" priority="7">
      <formula>IF(#REF!="DELETE",-L20,L20)</formula>
    </cfRule>
  </conditionalFormatting>
  <conditionalFormatting sqref="K17">
    <cfRule type="expression" priority="6">
      <formula>"if(h11=""add"",+i11),-i11"</formula>
    </cfRule>
  </conditionalFormatting>
  <conditionalFormatting sqref="L17">
    <cfRule type="expression" priority="5">
      <formula>"if(h11=""add"",+i11),-i11"</formula>
    </cfRule>
  </conditionalFormatting>
  <conditionalFormatting sqref="L11:L16">
    <cfRule type="expression" priority="4">
      <formula>IF(#REF!="DELETE",-L11,L11)</formula>
    </cfRule>
  </conditionalFormatting>
  <conditionalFormatting sqref="L21:L28">
    <cfRule type="expression" priority="3">
      <formula>IF(#REF!="DELETE",-L21,L21)</formula>
    </cfRule>
  </conditionalFormatting>
  <conditionalFormatting sqref="J10">
    <cfRule type="expression" priority="2">
      <formula>IF(I10="DELETE",-J10,J10)</formula>
    </cfRule>
  </conditionalFormatting>
  <conditionalFormatting sqref="J11">
    <cfRule type="expression" priority="1">
      <formula>IF(I11="DELETE",-J11,J11)</formula>
    </cfRule>
  </conditionalFormatting>
  <pageMargins left="0.28000000000000003" right="0.25" top="0.1" bottom="0" header="0.3" footer="0.3"/>
  <pageSetup scale="85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L33"/>
  <sheetViews>
    <sheetView showGridLines="0" zoomScaleNormal="100" workbookViewId="0">
      <selection activeCell="M7" sqref="M7"/>
    </sheetView>
  </sheetViews>
  <sheetFormatPr defaultColWidth="8.89453125" defaultRowHeight="14.4" x14ac:dyDescent="0.55000000000000004"/>
  <cols>
    <col min="1" max="1" width="17.89453125" style="1" customWidth="1"/>
    <col min="2" max="2" width="11" style="1" customWidth="1"/>
    <col min="3" max="3" width="21.47265625" style="1" customWidth="1"/>
    <col min="4" max="4" width="10.47265625" style="1" customWidth="1"/>
    <col min="5" max="5" width="7.26171875" style="1" customWidth="1"/>
    <col min="6" max="6" width="13.1015625" style="1" customWidth="1"/>
    <col min="7" max="8" width="11.47265625" style="1" customWidth="1"/>
    <col min="9" max="9" width="12.1015625" style="1" customWidth="1"/>
    <col min="10" max="10" width="14.3671875" style="1" customWidth="1"/>
    <col min="11" max="12" width="14.1015625" style="1" customWidth="1"/>
    <col min="13" max="16384" width="8.89453125" style="1"/>
  </cols>
  <sheetData>
    <row r="1" spans="1:12" ht="25.8" x14ac:dyDescent="0.95">
      <c r="A1" s="46" t="s">
        <v>42</v>
      </c>
      <c r="B1" s="47"/>
      <c r="C1" s="48"/>
      <c r="D1" s="19" t="s">
        <v>0</v>
      </c>
      <c r="E1" s="19"/>
      <c r="F1" s="19"/>
      <c r="G1" s="19"/>
      <c r="H1" s="19"/>
      <c r="I1" s="19"/>
      <c r="J1" s="9" t="s">
        <v>23</v>
      </c>
      <c r="K1" s="467"/>
      <c r="L1" s="467"/>
    </row>
    <row r="2" spans="1:12" ht="25.8" x14ac:dyDescent="0.95">
      <c r="A2" s="49" t="s">
        <v>56</v>
      </c>
      <c r="B2" s="50"/>
      <c r="C2" s="50"/>
      <c r="D2" s="20" t="s">
        <v>1</v>
      </c>
      <c r="E2" s="20"/>
      <c r="F2" s="20"/>
      <c r="G2" s="20"/>
      <c r="H2" s="20"/>
      <c r="I2" s="20"/>
      <c r="J2" s="20"/>
      <c r="K2" s="20"/>
    </row>
    <row r="3" spans="1:12" ht="8.35" customHeight="1" x14ac:dyDescent="0.6">
      <c r="A3" s="5"/>
      <c r="B3" s="3"/>
      <c r="C3" s="3"/>
      <c r="D3" s="3"/>
      <c r="E3" s="3"/>
      <c r="F3" s="3"/>
      <c r="G3" s="3"/>
      <c r="H3" s="3"/>
      <c r="I3" s="445"/>
      <c r="J3" s="445"/>
      <c r="K3" s="445"/>
    </row>
    <row r="4" spans="1:12" ht="15.6" x14ac:dyDescent="0.6">
      <c r="A4" s="5"/>
      <c r="B4" s="3"/>
      <c r="C4" s="9" t="s">
        <v>22</v>
      </c>
      <c r="D4" s="466"/>
      <c r="E4" s="466"/>
      <c r="F4" s="37"/>
      <c r="G4" s="9" t="s">
        <v>24</v>
      </c>
      <c r="H4" s="9"/>
      <c r="I4" s="2"/>
      <c r="J4" s="3"/>
      <c r="K4" s="3"/>
    </row>
    <row r="5" spans="1:12" ht="8.35" customHeight="1" x14ac:dyDescent="0.6">
      <c r="A5" s="12"/>
      <c r="B5" s="3"/>
      <c r="C5" s="3"/>
      <c r="D5" s="3"/>
      <c r="E5" s="3"/>
      <c r="F5" s="3"/>
      <c r="G5" s="3"/>
      <c r="H5" s="3"/>
      <c r="I5" s="7"/>
      <c r="J5" s="389"/>
      <c r="K5" s="7"/>
    </row>
    <row r="6" spans="1:12" ht="18.7" customHeight="1" x14ac:dyDescent="0.7">
      <c r="A6" s="232"/>
      <c r="B6" s="44"/>
      <c r="C6" s="480" t="s">
        <v>99</v>
      </c>
      <c r="D6" s="481"/>
      <c r="E6" s="481"/>
      <c r="F6" s="480"/>
      <c r="G6" s="481"/>
      <c r="H6" s="482"/>
      <c r="I6" s="481"/>
      <c r="J6" s="481"/>
      <c r="K6" s="45"/>
      <c r="L6" s="233"/>
    </row>
    <row r="7" spans="1:12" ht="4.3" customHeight="1" x14ac:dyDescent="0.55000000000000004">
      <c r="A7" s="234"/>
      <c r="B7" s="235"/>
      <c r="C7" s="235"/>
      <c r="D7" s="236"/>
      <c r="E7" s="235"/>
      <c r="F7" s="235"/>
      <c r="G7" s="453" t="s">
        <v>60</v>
      </c>
      <c r="H7" s="394"/>
      <c r="I7" s="450" t="s">
        <v>36</v>
      </c>
      <c r="J7" s="478" t="s">
        <v>117</v>
      </c>
      <c r="K7" s="237"/>
      <c r="L7" s="237"/>
    </row>
    <row r="8" spans="1:12" ht="14.5" customHeight="1" x14ac:dyDescent="0.55000000000000004">
      <c r="A8" s="238"/>
      <c r="B8" s="239"/>
      <c r="C8" s="239"/>
      <c r="D8" s="239"/>
      <c r="E8" s="239"/>
      <c r="F8" s="239"/>
      <c r="G8" s="451"/>
      <c r="H8" s="451" t="s">
        <v>2</v>
      </c>
      <c r="I8" s="451"/>
      <c r="J8" s="451"/>
      <c r="K8" s="240"/>
      <c r="L8" s="451" t="s">
        <v>66</v>
      </c>
    </row>
    <row r="9" spans="1:12" ht="90.6" x14ac:dyDescent="0.55000000000000004">
      <c r="A9" s="168" t="s">
        <v>38</v>
      </c>
      <c r="B9" s="169" t="s">
        <v>31</v>
      </c>
      <c r="C9" s="170" t="s">
        <v>95</v>
      </c>
      <c r="D9" s="169" t="s">
        <v>34</v>
      </c>
      <c r="E9" s="169" t="s">
        <v>58</v>
      </c>
      <c r="F9" s="169" t="s">
        <v>27</v>
      </c>
      <c r="G9" s="452"/>
      <c r="H9" s="452"/>
      <c r="I9" s="452"/>
      <c r="J9" s="452"/>
      <c r="K9" s="171" t="s">
        <v>61</v>
      </c>
      <c r="L9" s="452"/>
    </row>
    <row r="10" spans="1:12" x14ac:dyDescent="0.55000000000000004">
      <c r="A10" s="38"/>
      <c r="B10" s="119"/>
      <c r="C10" s="120"/>
      <c r="D10" s="241"/>
      <c r="E10" s="242"/>
      <c r="F10" s="243" t="s">
        <v>26</v>
      </c>
      <c r="G10" s="116"/>
      <c r="H10" s="122"/>
      <c r="I10" s="121"/>
      <c r="J10" s="123"/>
      <c r="K10" s="78">
        <f>IF(AND(D10="A",F10="general fund"),L10*'21-22 Fringes'!$D$8,IF(AND(D10="C",F10="general fund"),L10*'21-22 Fringes'!$D$22,IF(AND(D10="B",F10="general fund"),L10*'21-22 Fringes'!$D$17,)))</f>
        <v>0</v>
      </c>
      <c r="L10" s="79">
        <f t="shared" ref="L10" si="0">J10*(E10/100)</f>
        <v>0</v>
      </c>
    </row>
    <row r="11" spans="1:12" ht="16.899999999999999" customHeight="1" x14ac:dyDescent="0.55000000000000004">
      <c r="A11" s="38"/>
      <c r="B11" s="119"/>
      <c r="C11" s="120"/>
      <c r="D11" s="121"/>
      <c r="E11" s="241"/>
      <c r="F11" s="243" t="s">
        <v>26</v>
      </c>
      <c r="G11" s="116"/>
      <c r="H11" s="122"/>
      <c r="I11" s="121"/>
      <c r="J11" s="123"/>
      <c r="K11" s="78">
        <f>IF(AND(D11="A",F11="general fund"),L11*'21-22 Fringes'!$D$8,IF(AND(D11="C",F11="general fund"),L11*'21-22 Fringes'!$D$22,IF(AND(D11="B",F11="general fund"),L11*'21-22 Fringes'!$D$17,)))</f>
        <v>0</v>
      </c>
      <c r="L11" s="79">
        <f t="shared" ref="L11:L16" si="1">J11*(E11/100)</f>
        <v>0</v>
      </c>
    </row>
    <row r="12" spans="1:12" ht="16.899999999999999" customHeight="1" x14ac:dyDescent="0.55000000000000004">
      <c r="A12" s="38"/>
      <c r="B12" s="119"/>
      <c r="C12" s="120"/>
      <c r="D12" s="121"/>
      <c r="E12" s="241"/>
      <c r="F12" s="243" t="s">
        <v>26</v>
      </c>
      <c r="G12" s="116"/>
      <c r="H12" s="122"/>
      <c r="I12" s="121"/>
      <c r="J12" s="123"/>
      <c r="K12" s="78">
        <f>IF(AND(D12="A",F12="general fund"),L12*'21-22 Fringes'!$D$8,IF(AND(D12="C",F12="general fund"),L12*'21-22 Fringes'!$D$22,IF(AND(D12="B",F12="general fund"),L12*'21-22 Fringes'!$D$17,)))</f>
        <v>0</v>
      </c>
      <c r="L12" s="79">
        <f t="shared" si="1"/>
        <v>0</v>
      </c>
    </row>
    <row r="13" spans="1:12" ht="16.899999999999999" customHeight="1" x14ac:dyDescent="0.55000000000000004">
      <c r="A13" s="38"/>
      <c r="B13" s="119"/>
      <c r="C13" s="120"/>
      <c r="D13" s="241"/>
      <c r="E13" s="242"/>
      <c r="F13" s="243" t="s">
        <v>26</v>
      </c>
      <c r="G13" s="116"/>
      <c r="H13" s="122"/>
      <c r="I13" s="121"/>
      <c r="J13" s="123"/>
      <c r="K13" s="78">
        <f>IF(AND(D13="A",F13="general fund"),L13*'21-22 Fringes'!$D$8,IF(AND(D13="C",F13="general fund"),L13*'21-22 Fringes'!$D$22,IF(AND(D13="B",F13="general fund"),L13*'21-22 Fringes'!$D$17,)))</f>
        <v>0</v>
      </c>
      <c r="L13" s="79">
        <f t="shared" si="1"/>
        <v>0</v>
      </c>
    </row>
    <row r="14" spans="1:12" ht="16.899999999999999" customHeight="1" x14ac:dyDescent="0.55000000000000004">
      <c r="A14" s="38"/>
      <c r="B14" s="119"/>
      <c r="C14" s="120"/>
      <c r="D14" s="121"/>
      <c r="E14" s="241"/>
      <c r="F14" s="243" t="s">
        <v>26</v>
      </c>
      <c r="G14" s="116"/>
      <c r="H14" s="122"/>
      <c r="I14" s="121"/>
      <c r="J14" s="123"/>
      <c r="K14" s="78">
        <f>IF(AND(D14="A",F14="general fund"),L14*'21-22 Fringes'!$D$8,IF(AND(D14="C",F14="general fund"),L14*'21-22 Fringes'!$D$22,IF(AND(D14="B",F14="general fund"),L14*'21-22 Fringes'!$D$17,)))</f>
        <v>0</v>
      </c>
      <c r="L14" s="79">
        <f t="shared" si="1"/>
        <v>0</v>
      </c>
    </row>
    <row r="15" spans="1:12" ht="16.899999999999999" customHeight="1" x14ac:dyDescent="0.55000000000000004">
      <c r="A15" s="38"/>
      <c r="B15" s="119"/>
      <c r="C15" s="120"/>
      <c r="D15" s="121"/>
      <c r="E15" s="241"/>
      <c r="F15" s="243" t="s">
        <v>26</v>
      </c>
      <c r="G15" s="116"/>
      <c r="H15" s="122"/>
      <c r="I15" s="121"/>
      <c r="J15" s="123"/>
      <c r="K15" s="78">
        <f>IF(AND(D15="A",F15="general fund"),L15*'21-22 Fringes'!$D$8,IF(AND(D15="C",F15="general fund"),L15*'21-22 Fringes'!$D$22,IF(AND(D15="B",F15="general fund"),L15*'21-22 Fringes'!$D$17,)))</f>
        <v>0</v>
      </c>
      <c r="L15" s="79">
        <f t="shared" si="1"/>
        <v>0</v>
      </c>
    </row>
    <row r="16" spans="1:12" ht="16.899999999999999" customHeight="1" thickBot="1" x14ac:dyDescent="0.6">
      <c r="A16" s="38"/>
      <c r="B16" s="119"/>
      <c r="C16" s="120"/>
      <c r="D16" s="241"/>
      <c r="E16" s="242"/>
      <c r="F16" s="243" t="s">
        <v>26</v>
      </c>
      <c r="G16" s="116"/>
      <c r="H16" s="122"/>
      <c r="I16" s="121"/>
      <c r="J16" s="123"/>
      <c r="K16" s="78">
        <f>IF(AND(D16="A",F16="general fund"),L16*'21-22 Fringes'!$D$8,IF(AND(D16="C",F16="general fund"),L16*'21-22 Fringes'!$D$22,IF(AND(D16="B",F16="general fund"),L16*'21-22 Fringes'!$D$17,)))</f>
        <v>0</v>
      </c>
      <c r="L16" s="79">
        <f t="shared" si="1"/>
        <v>0</v>
      </c>
    </row>
    <row r="17" spans="1:12" ht="16.899999999999999" customHeight="1" x14ac:dyDescent="0.55000000000000004">
      <c r="A17" s="438"/>
      <c r="B17" s="438"/>
      <c r="C17" s="438"/>
      <c r="D17" s="438"/>
      <c r="E17" s="438"/>
      <c r="F17" s="438"/>
      <c r="G17" s="438"/>
      <c r="H17" s="438"/>
      <c r="I17" s="438"/>
      <c r="J17" s="438"/>
      <c r="K17" s="77">
        <f>-SUMIF(I10:I16,"delete",K10:K16)+SUMIF(I10:I16,"add",K10:K16)</f>
        <v>0</v>
      </c>
      <c r="L17" s="77">
        <f>-SUMIF(I10:I16,"delete",L10:L16)+SUMIF(I10:I16,"add",L10:L16)</f>
        <v>0</v>
      </c>
    </row>
    <row r="18" spans="1:12" ht="18.7" customHeight="1" x14ac:dyDescent="0.7">
      <c r="A18" s="435"/>
      <c r="B18" s="312"/>
      <c r="C18" s="460" t="s">
        <v>98</v>
      </c>
      <c r="D18" s="460"/>
      <c r="E18" s="460"/>
      <c r="F18" s="460"/>
      <c r="G18" s="460"/>
      <c r="H18" s="479"/>
      <c r="I18" s="460"/>
      <c r="J18" s="460"/>
      <c r="K18" s="436"/>
      <c r="L18" s="437"/>
    </row>
    <row r="19" spans="1:12" ht="90.6" x14ac:dyDescent="0.55000000000000004">
      <c r="A19" s="251" t="s">
        <v>38</v>
      </c>
      <c r="B19" s="252" t="s">
        <v>31</v>
      </c>
      <c r="C19" s="253" t="s">
        <v>25</v>
      </c>
      <c r="D19" s="252" t="s">
        <v>34</v>
      </c>
      <c r="E19" s="252" t="s">
        <v>57</v>
      </c>
      <c r="F19" s="252" t="s">
        <v>65</v>
      </c>
      <c r="G19" s="392" t="s">
        <v>59</v>
      </c>
      <c r="H19" s="392" t="s">
        <v>2</v>
      </c>
      <c r="I19" s="392" t="s">
        <v>36</v>
      </c>
      <c r="J19" s="392" t="s">
        <v>116</v>
      </c>
      <c r="K19" s="254" t="s">
        <v>62</v>
      </c>
      <c r="L19" s="392" t="s">
        <v>100</v>
      </c>
    </row>
    <row r="20" spans="1:12" x14ac:dyDescent="0.55000000000000004">
      <c r="A20" s="255"/>
      <c r="B20" s="256"/>
      <c r="C20" s="257"/>
      <c r="D20" s="260"/>
      <c r="E20" s="259"/>
      <c r="F20" s="260"/>
      <c r="G20" s="258"/>
      <c r="H20" s="259"/>
      <c r="I20" s="260"/>
      <c r="J20" s="263"/>
      <c r="K20" s="261">
        <f>IF(AND(D20="C",F20="YES"),L20*'21-22 Fringes'!$C$22,+IF(AND(D20="C",F20="NO"),L20*'21-22 Fringes'!$D$22))+IF(AND(D20="B",F20="YES"),L20*'21-22 Fringes'!$C$17,+IF(AND(D20="B",F20="NO"),L20*'21-22 Fringes'!$D$17))+IF(AND(D20="A",F20="YES"),L20*'21-22 Fringes'!$C$8,+IF(AND(D20="A",F20="NO"),L20*'21-22 Fringes'!$D$8))</f>
        <v>0</v>
      </c>
      <c r="L20" s="262">
        <f t="shared" ref="L20" si="2">SUM(J20)*E20/100</f>
        <v>0</v>
      </c>
    </row>
    <row r="21" spans="1:12" ht="16.899999999999999" customHeight="1" x14ac:dyDescent="0.55000000000000004">
      <c r="A21" s="255"/>
      <c r="B21" s="256"/>
      <c r="C21" s="257"/>
      <c r="D21" s="260"/>
      <c r="E21" s="259"/>
      <c r="F21" s="260"/>
      <c r="G21" s="258"/>
      <c r="H21" s="259"/>
      <c r="I21" s="260"/>
      <c r="J21" s="263"/>
      <c r="K21" s="261">
        <f>IF(AND(D21="C",F21="YES"),L21*'21-22 Fringes'!$C$22,+IF(AND(D21="C",F21="NO"),L21*'21-22 Fringes'!$D$22))+IF(AND(D21="B",F21="YES"),L21*'21-22 Fringes'!$C$17,+IF(AND(D21="B",F21="NO"),L21*'21-22 Fringes'!$D$17))+IF(AND(D21="A",F21="YES"),L21*'21-22 Fringes'!$C$8,+IF(AND(D21="A",F21="NO"),L21*'21-22 Fringes'!$D$8))</f>
        <v>0</v>
      </c>
      <c r="L21" s="262">
        <f t="shared" ref="L21:L26" si="3">SUM(J21)*E21/100</f>
        <v>0</v>
      </c>
    </row>
    <row r="22" spans="1:12" ht="24.45" customHeight="1" x14ac:dyDescent="0.55000000000000004">
      <c r="A22" s="255"/>
      <c r="B22" s="256"/>
      <c r="C22" s="257"/>
      <c r="D22" s="260"/>
      <c r="E22" s="259"/>
      <c r="F22" s="260"/>
      <c r="G22" s="258"/>
      <c r="H22" s="259"/>
      <c r="I22" s="260"/>
      <c r="J22" s="263"/>
      <c r="K22" s="261">
        <f>IF(AND(D22="C",F22="YES"),L22*'21-22 Fringes'!$C$22,+IF(AND(D22="C",F22="NO"),L22*'21-22 Fringes'!$D$22))+IF(AND(D22="B",F22="YES"),L22*'21-22 Fringes'!$C$17,+IF(AND(D22="B",F22="NO"),L22*'21-22 Fringes'!$D$17))+IF(AND(D22="A",F22="YES"),L22*'21-22 Fringes'!$C$8,+IF(AND(D22="A",F22="NO"),L22*'21-22 Fringes'!$D$8))</f>
        <v>0</v>
      </c>
      <c r="L22" s="262">
        <f t="shared" si="3"/>
        <v>0</v>
      </c>
    </row>
    <row r="23" spans="1:12" ht="17.05" customHeight="1" x14ac:dyDescent="0.55000000000000004">
      <c r="A23" s="255"/>
      <c r="B23" s="256"/>
      <c r="C23" s="257"/>
      <c r="D23" s="260"/>
      <c r="E23" s="259"/>
      <c r="F23" s="260"/>
      <c r="G23" s="258"/>
      <c r="H23" s="259"/>
      <c r="I23" s="260"/>
      <c r="J23" s="263"/>
      <c r="K23" s="261">
        <f>IF(AND(D23="C",F23="YES"),L23*'21-22 Fringes'!$C$22,+IF(AND(D23="C",F23="NO"),L23*'21-22 Fringes'!$D$22))+IF(AND(D23="B",F23="YES"),L23*'21-22 Fringes'!$C$17,+IF(AND(D23="B",F23="NO"),L23*'21-22 Fringes'!$D$17))+IF(AND(D23="A",F23="YES"),L23*'21-22 Fringes'!$C$8,+IF(AND(D23="A",F23="NO"),L23*'21-22 Fringes'!$D$8))</f>
        <v>0</v>
      </c>
      <c r="L23" s="262">
        <f t="shared" si="3"/>
        <v>0</v>
      </c>
    </row>
    <row r="24" spans="1:12" ht="17.05" customHeight="1" x14ac:dyDescent="0.55000000000000004">
      <c r="A24" s="255"/>
      <c r="B24" s="256"/>
      <c r="C24" s="257"/>
      <c r="D24" s="260"/>
      <c r="E24" s="259"/>
      <c r="F24" s="260"/>
      <c r="G24" s="258"/>
      <c r="H24" s="259"/>
      <c r="I24" s="260"/>
      <c r="J24" s="263"/>
      <c r="K24" s="261">
        <f>IF(AND(D24="C",F24="YES"),L24*'21-22 Fringes'!$C$22,+IF(AND(D24="C",F24="NO"),L24*'21-22 Fringes'!$D$22))+IF(AND(D24="B",F24="YES"),L24*'21-22 Fringes'!$C$17,+IF(AND(D24="B",F24="NO"),L24*'21-22 Fringes'!$D$17))+IF(AND(D24="A",F24="YES"),L24*'21-22 Fringes'!$C$8,+IF(AND(D24="A",F24="NO"),L24*'21-22 Fringes'!$D$8))</f>
        <v>0</v>
      </c>
      <c r="L24" s="262">
        <f t="shared" si="3"/>
        <v>0</v>
      </c>
    </row>
    <row r="25" spans="1:12" ht="23.1" customHeight="1" x14ac:dyDescent="0.55000000000000004">
      <c r="A25" s="255"/>
      <c r="B25" s="256"/>
      <c r="C25" s="257"/>
      <c r="D25" s="260"/>
      <c r="E25" s="259"/>
      <c r="F25" s="260"/>
      <c r="G25" s="258"/>
      <c r="H25" s="259"/>
      <c r="I25" s="260"/>
      <c r="J25" s="263"/>
      <c r="K25" s="261">
        <f>IF(AND(D25="C",F25="YES"),L25*'21-22 Fringes'!$C$22,+IF(AND(D25="C",F25="NO"),L25*'21-22 Fringes'!$D$22))+IF(AND(D25="B",F25="YES"),L25*'21-22 Fringes'!$C$17,+IF(AND(D25="B",F25="NO"),L25*'21-22 Fringes'!$D$17))+IF(AND(D25="A",F25="YES"),L25*'21-22 Fringes'!$C$8,+IF(AND(D25="A",F25="NO"),L25*'21-22 Fringes'!$D$8))</f>
        <v>0</v>
      </c>
      <c r="L25" s="262">
        <f t="shared" si="3"/>
        <v>0</v>
      </c>
    </row>
    <row r="26" spans="1:12" ht="17.05" customHeight="1" thickBot="1" x14ac:dyDescent="0.6">
      <c r="A26" s="255"/>
      <c r="B26" s="256"/>
      <c r="C26" s="257"/>
      <c r="D26" s="260"/>
      <c r="E26" s="259"/>
      <c r="F26" s="260"/>
      <c r="G26" s="258"/>
      <c r="H26" s="259"/>
      <c r="I26" s="260"/>
      <c r="J26" s="263"/>
      <c r="K26" s="261">
        <f>IF(AND(D26="C",F26="YES"),L26*'21-22 Fringes'!$C$22,+IF(AND(D26="C",F26="NO"),L26*'21-22 Fringes'!$D$22))+IF(AND(D26="B",F26="YES"),L26*'21-22 Fringes'!$C$17,+IF(AND(D26="B",F26="NO"),L26*'21-22 Fringes'!$D$17))+IF(AND(D26="A",F26="YES"),L26*'21-22 Fringes'!$C$8,+IF(AND(D26="A",F26="NO"),L26*'21-22 Fringes'!$D$8))</f>
        <v>0</v>
      </c>
      <c r="L26" s="262">
        <f t="shared" si="3"/>
        <v>0</v>
      </c>
    </row>
    <row r="27" spans="1:12" ht="17.05" customHeight="1" thickBot="1" x14ac:dyDescent="0.6">
      <c r="A27" s="439"/>
      <c r="B27" s="440"/>
      <c r="C27" s="441"/>
      <c r="D27" s="441"/>
      <c r="E27" s="441"/>
      <c r="F27" s="441"/>
      <c r="G27" s="442"/>
      <c r="H27" s="442"/>
      <c r="I27" s="443"/>
      <c r="J27" s="438"/>
      <c r="K27" s="77">
        <f>-SUMIF(I20:I26,"delete",K20:K26)+SUMIF(I20:I26,"add",K20:K26)</f>
        <v>0</v>
      </c>
      <c r="L27" s="77">
        <f>-SUMIF(I20:I26,"delete",L20:L26)+SUMIF(I20:I26,"add",L20:L26)</f>
        <v>0</v>
      </c>
    </row>
    <row r="28" spans="1:12" ht="30.6" customHeight="1" thickBot="1" x14ac:dyDescent="0.65">
      <c r="A28" s="454" t="s">
        <v>3</v>
      </c>
      <c r="B28" s="455"/>
      <c r="C28" s="455"/>
      <c r="D28" s="456"/>
    </row>
    <row r="29" spans="1:12" ht="31.95" customHeight="1" thickBot="1" x14ac:dyDescent="0.7">
      <c r="A29" s="60" t="s">
        <v>39</v>
      </c>
      <c r="B29" s="61"/>
      <c r="C29" s="62" t="s">
        <v>40</v>
      </c>
      <c r="D29" s="63"/>
    </row>
    <row r="30" spans="1:12" s="4" customFormat="1" ht="14.5" customHeight="1" x14ac:dyDescent="0.55000000000000004">
      <c r="A30" s="64" t="s">
        <v>4</v>
      </c>
      <c r="B30" s="65">
        <f>SUMIF(I10:I26,"ADD",H10:H26)</f>
        <v>0</v>
      </c>
      <c r="C30" s="80">
        <f>SUMIF($I$10:$I$26,"ADD",$L$10:$L$26)+SUMIF($I$10:$I$26,"ADD",$K$10:$K$26)</f>
        <v>0</v>
      </c>
      <c r="D30" s="66"/>
      <c r="E30" s="1"/>
      <c r="F30" s="1"/>
    </row>
    <row r="31" spans="1:12" ht="14.7" thickBot="1" x14ac:dyDescent="0.6">
      <c r="A31" s="67" t="s">
        <v>5</v>
      </c>
      <c r="B31" s="82">
        <f>-SUMIF(I10:I26,"DELETE",H10:H26)</f>
        <v>0</v>
      </c>
      <c r="C31" s="68">
        <f>-SUMIF($I$10:$I$26,"DELETE",$L$10:$L$26)+-SUMIF($I$10:$I$26,"DELETE",$K$10:$K$26)</f>
        <v>0</v>
      </c>
      <c r="D31" s="69"/>
    </row>
    <row r="32" spans="1:12" ht="15.6" x14ac:dyDescent="0.6">
      <c r="A32" s="64"/>
      <c r="B32" s="81"/>
      <c r="C32" s="71" t="str">
        <f>IF(C33&lt;0,"Savings", "Added Cost")</f>
        <v>Added Cost</v>
      </c>
      <c r="D32" s="72"/>
    </row>
    <row r="33" spans="1:4" ht="31.5" thickBot="1" x14ac:dyDescent="0.65">
      <c r="A33" s="73" t="str">
        <f>IF(B33&lt;0,"Net Positions Deleted","Net Positions Added")</f>
        <v>Net Positions Added</v>
      </c>
      <c r="B33" s="74">
        <f>B30+B31</f>
        <v>0</v>
      </c>
      <c r="C33" s="75">
        <f>C30+C31</f>
        <v>0</v>
      </c>
      <c r="D33" s="76"/>
    </row>
  </sheetData>
  <sheetProtection algorithmName="SHA-512" hashValue="AWotdgYiqqaPMkVkkpnkbs9soX7pKQV7dg/Cqu7+e5w6O7hlwz5U0u0Ob8MkXB+eIwk4TQzy7OAu6jukCU672g==" saltValue="R1r5JxqML6XkjkietJhGiw==" spinCount="100000" sheet="1" selectLockedCells="1"/>
  <mergeCells count="11">
    <mergeCell ref="C18:J18"/>
    <mergeCell ref="A28:D28"/>
    <mergeCell ref="K1:L1"/>
    <mergeCell ref="I3:K3"/>
    <mergeCell ref="D4:E4"/>
    <mergeCell ref="C6:J6"/>
    <mergeCell ref="G7:G9"/>
    <mergeCell ref="I7:I9"/>
    <mergeCell ref="J7:J9"/>
    <mergeCell ref="L8:L9"/>
    <mergeCell ref="H8:H9"/>
  </mergeCells>
  <conditionalFormatting sqref="J5">
    <cfRule type="expression" priority="21">
      <formula>IF(AND(#REF!="general fund",$J$23&lt;1),"Amt Missing for Avg Salary")</formula>
    </cfRule>
  </conditionalFormatting>
  <conditionalFormatting sqref="J27 A17:J17">
    <cfRule type="expression" priority="20">
      <formula>"if(h11=""add"",+i11),-i11"</formula>
    </cfRule>
  </conditionalFormatting>
  <conditionalFormatting sqref="K27">
    <cfRule type="expression" priority="18">
      <formula>"if(h11=""add"",+i11),-i11"</formula>
    </cfRule>
  </conditionalFormatting>
  <conditionalFormatting sqref="L10">
    <cfRule type="expression" priority="17">
      <formula>IF(#REF!="DELETE",-L10,L10)</formula>
    </cfRule>
  </conditionalFormatting>
  <conditionalFormatting sqref="L27">
    <cfRule type="expression" priority="16">
      <formula>"if(h11=""add"",+i11),-i11"</formula>
    </cfRule>
  </conditionalFormatting>
  <conditionalFormatting sqref="L20">
    <cfRule type="expression" priority="14">
      <formula>IF(#REF!="DELETE",-L20,L20)</formula>
    </cfRule>
  </conditionalFormatting>
  <conditionalFormatting sqref="K17">
    <cfRule type="expression" priority="13">
      <formula>"if(h11=""add"",+i11),-i11"</formula>
    </cfRule>
  </conditionalFormatting>
  <conditionalFormatting sqref="L17">
    <cfRule type="expression" priority="11">
      <formula>"if(h11=""add"",+i11),-i11"</formula>
    </cfRule>
  </conditionalFormatting>
  <conditionalFormatting sqref="J16">
    <cfRule type="expression" priority="4">
      <formula>IF(I16="DELETE",-J16,J16)</formula>
    </cfRule>
  </conditionalFormatting>
  <conditionalFormatting sqref="J11">
    <cfRule type="expression" priority="7">
      <formula>IF(I11="DELETE",-J11,J11)</formula>
    </cfRule>
  </conditionalFormatting>
  <conditionalFormatting sqref="J13">
    <cfRule type="expression" priority="6">
      <formula>IF(I13="DELETE",-J13,J13)</formula>
    </cfRule>
  </conditionalFormatting>
  <conditionalFormatting sqref="J14">
    <cfRule type="expression" priority="5">
      <formula>IF(I14="DELETE",-J14,J14)</formula>
    </cfRule>
  </conditionalFormatting>
  <conditionalFormatting sqref="J10">
    <cfRule type="expression" priority="3">
      <formula>IF(I10="DELETE",-J10,J10)</formula>
    </cfRule>
  </conditionalFormatting>
  <conditionalFormatting sqref="L11:L16">
    <cfRule type="expression" priority="2">
      <formula>IF(#REF!="DELETE",-L11,L11)</formula>
    </cfRule>
  </conditionalFormatting>
  <conditionalFormatting sqref="L21:L26">
    <cfRule type="expression" priority="1">
      <formula>IF(#REF!="DELETE",-L21,L21)</formula>
    </cfRule>
  </conditionalFormatting>
  <pageMargins left="0.28000000000000003" right="0.25" top="0.1" bottom="0" header="0.3" footer="0.3"/>
  <pageSetup scale="8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O31"/>
  <sheetViews>
    <sheetView showGridLines="0" zoomScaleNormal="100" workbookViewId="0">
      <selection activeCell="I7" sqref="I7:I10"/>
    </sheetView>
  </sheetViews>
  <sheetFormatPr defaultColWidth="8.89453125" defaultRowHeight="14.4" x14ac:dyDescent="0.55000000000000004"/>
  <cols>
    <col min="1" max="1" width="17.89453125" style="1" customWidth="1"/>
    <col min="2" max="2" width="12.62890625" style="1" customWidth="1"/>
    <col min="3" max="3" width="14.89453125" style="1" customWidth="1"/>
    <col min="4" max="4" width="11" style="1" customWidth="1"/>
    <col min="5" max="6" width="10.47265625" style="1" customWidth="1"/>
    <col min="7" max="7" width="13.26171875" style="1" customWidth="1"/>
    <col min="8" max="8" width="7.734375" style="1" customWidth="1"/>
    <col min="9" max="9" width="7" style="1" customWidth="1"/>
    <col min="10" max="10" width="8.3671875" style="1" customWidth="1"/>
    <col min="11" max="11" width="10.89453125" style="1" customWidth="1"/>
    <col min="12" max="12" width="12.1015625" style="1" customWidth="1"/>
    <col min="13" max="13" width="14.3671875" style="1" customWidth="1"/>
    <col min="14" max="14" width="13.3671875" style="1" customWidth="1"/>
    <col min="15" max="15" width="13.1015625" style="1" customWidth="1"/>
    <col min="16" max="16384" width="8.89453125" style="1"/>
  </cols>
  <sheetData>
    <row r="1" spans="1:15" ht="25.8" x14ac:dyDescent="0.95">
      <c r="A1" s="421" t="s">
        <v>69</v>
      </c>
      <c r="B1" s="422"/>
      <c r="C1" s="422"/>
      <c r="D1" s="423"/>
      <c r="E1" s="405" t="s">
        <v>0</v>
      </c>
      <c r="F1" s="405"/>
      <c r="G1" s="405"/>
      <c r="H1" s="405"/>
      <c r="I1" s="405"/>
      <c r="J1" s="405"/>
      <c r="K1" s="405"/>
      <c r="L1" s="405"/>
      <c r="M1" s="411" t="s">
        <v>23</v>
      </c>
      <c r="N1" s="475"/>
      <c r="O1" s="475"/>
    </row>
    <row r="2" spans="1:15" ht="25.8" x14ac:dyDescent="0.95">
      <c r="A2" s="424"/>
      <c r="B2" s="432"/>
      <c r="C2" s="425"/>
      <c r="D2" s="425"/>
      <c r="E2" s="408" t="s">
        <v>1</v>
      </c>
      <c r="F2" s="408"/>
      <c r="G2" s="408"/>
      <c r="H2" s="408"/>
      <c r="I2" s="408"/>
      <c r="J2" s="408"/>
      <c r="K2" s="408"/>
      <c r="L2" s="408"/>
      <c r="M2" s="408"/>
      <c r="N2" s="408"/>
      <c r="O2" s="153"/>
    </row>
    <row r="3" spans="1:15" ht="8.35" customHeight="1" x14ac:dyDescent="0.6">
      <c r="A3" s="409"/>
      <c r="B3" s="410"/>
      <c r="C3" s="410"/>
      <c r="D3" s="410"/>
      <c r="E3" s="410"/>
      <c r="F3" s="410"/>
      <c r="G3" s="410"/>
      <c r="H3" s="410"/>
      <c r="I3" s="410"/>
      <c r="J3" s="410"/>
      <c r="K3" s="457"/>
      <c r="L3" s="457"/>
      <c r="M3" s="457"/>
      <c r="N3" s="457"/>
      <c r="O3" s="153"/>
    </row>
    <row r="4" spans="1:15" ht="15.6" x14ac:dyDescent="0.6">
      <c r="A4" s="409"/>
      <c r="B4" s="410"/>
      <c r="C4" s="410"/>
      <c r="D4" s="411" t="s">
        <v>22</v>
      </c>
      <c r="E4" s="476"/>
      <c r="F4" s="476"/>
      <c r="G4" s="476"/>
      <c r="H4" s="426"/>
      <c r="I4" s="411" t="s">
        <v>24</v>
      </c>
      <c r="J4" s="411"/>
      <c r="K4" s="412"/>
      <c r="L4" s="413"/>
      <c r="M4" s="410"/>
      <c r="N4" s="410"/>
      <c r="O4" s="153"/>
    </row>
    <row r="5" spans="1:15" x14ac:dyDescent="0.55000000000000004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</row>
    <row r="6" spans="1:15" ht="15.6" x14ac:dyDescent="0.6">
      <c r="A6" s="433"/>
      <c r="B6" s="434"/>
      <c r="C6" s="514" t="s">
        <v>76</v>
      </c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  <c r="O6" s="515"/>
    </row>
    <row r="7" spans="1:15" ht="60.45" customHeight="1" x14ac:dyDescent="0.55000000000000004">
      <c r="A7" s="381" t="s">
        <v>70</v>
      </c>
      <c r="B7" s="288"/>
      <c r="C7" s="508" t="s">
        <v>95</v>
      </c>
      <c r="D7" s="504" t="s">
        <v>84</v>
      </c>
      <c r="E7" s="503" t="s">
        <v>71</v>
      </c>
      <c r="F7" s="488" t="s">
        <v>83</v>
      </c>
      <c r="G7" s="488" t="s">
        <v>72</v>
      </c>
      <c r="H7" s="504" t="s">
        <v>73</v>
      </c>
      <c r="I7" s="509" t="s">
        <v>81</v>
      </c>
      <c r="J7" s="509" t="s">
        <v>82</v>
      </c>
      <c r="K7" s="491" t="s">
        <v>86</v>
      </c>
      <c r="L7" s="493" t="s">
        <v>87</v>
      </c>
      <c r="M7" s="495" t="s">
        <v>75</v>
      </c>
      <c r="N7" s="497" t="s">
        <v>88</v>
      </c>
      <c r="O7" s="499" t="s">
        <v>89</v>
      </c>
    </row>
    <row r="8" spans="1:15" ht="53.7" customHeight="1" x14ac:dyDescent="0.55000000000000004">
      <c r="A8" s="400"/>
      <c r="B8" s="398" t="s">
        <v>94</v>
      </c>
      <c r="C8" s="505"/>
      <c r="D8" s="505"/>
      <c r="E8" s="489"/>
      <c r="F8" s="489"/>
      <c r="G8" s="489"/>
      <c r="H8" s="505"/>
      <c r="I8" s="510"/>
      <c r="J8" s="510"/>
      <c r="K8" s="492"/>
      <c r="L8" s="494"/>
      <c r="M8" s="496"/>
      <c r="N8" s="498"/>
      <c r="O8" s="500"/>
    </row>
    <row r="9" spans="1:15" ht="24" x14ac:dyDescent="0.55000000000000004">
      <c r="A9" s="382" t="s">
        <v>113</v>
      </c>
      <c r="B9" s="164">
        <v>456789</v>
      </c>
      <c r="C9" s="164" t="s">
        <v>78</v>
      </c>
      <c r="D9" s="164" t="s">
        <v>45</v>
      </c>
      <c r="E9" s="383" t="s">
        <v>93</v>
      </c>
      <c r="F9" s="383" t="s">
        <v>53</v>
      </c>
      <c r="G9" s="383" t="s">
        <v>67</v>
      </c>
      <c r="H9" s="383">
        <v>1</v>
      </c>
      <c r="I9" s="203">
        <v>260</v>
      </c>
      <c r="J9" s="203">
        <v>220</v>
      </c>
      <c r="K9" s="384">
        <v>22500</v>
      </c>
      <c r="L9" s="385">
        <v>18893</v>
      </c>
      <c r="M9" s="59">
        <f>IF(AND(D9="C",E9="GRANT",F9="YES"),(L9-K9)*'21-22 Fringes'!$C$22)+IF(AND(D9="C",E9="GRANT",F9="NO"),(L9-K9)*'21-22 Fringes'!$D$22)+IF(AND(D9="C",E9="GENERAL FUND"),(O9-N9)*'21-22 Fringes'!$D$22)+IF(AND(D9="B",E9="GRANT",F9="YES"),(L9-K9)*'21-22 Fringes'!$C$17)+IF(AND(D9="B",E9="GRANT",F9="NO"),(L9-K9)*'21-22 Fringes'!$D$17)+IF(AND(D9="B",E9="GENERAL FUND"),(O9-N9)*'21-22 Fringes'!$D$17)+IF(AND(D9="A",E9="GRANT",F9="YES"),(L9-K9)*'21-22 Fringes'!$C$8)+IF(AND(D9="A",E9="GRANT",F9="NO"),(L9-K9)*'21-22 Fringes'!$D$8)+IF(AND(D9="A",E9="GENERAL FUND"),(O9-N9)*'21-22 Fringes'!$D$8)</f>
        <v>-192.65294573643411</v>
      </c>
      <c r="N9" s="59"/>
      <c r="O9" s="386"/>
    </row>
    <row r="10" spans="1:15" ht="24" x14ac:dyDescent="0.55000000000000004">
      <c r="A10" s="382" t="s">
        <v>114</v>
      </c>
      <c r="B10" s="164">
        <v>654321</v>
      </c>
      <c r="C10" s="164" t="s">
        <v>79</v>
      </c>
      <c r="D10" s="164" t="s">
        <v>29</v>
      </c>
      <c r="E10" s="383" t="s">
        <v>26</v>
      </c>
      <c r="F10" s="383" t="s">
        <v>53</v>
      </c>
      <c r="G10" s="383" t="s">
        <v>80</v>
      </c>
      <c r="H10" s="383">
        <v>1</v>
      </c>
      <c r="I10" s="203">
        <v>220</v>
      </c>
      <c r="J10" s="203">
        <v>260</v>
      </c>
      <c r="K10" s="384"/>
      <c r="L10" s="385"/>
      <c r="M10" s="59">
        <f>IF(AND(D10="C",E10="GRANT",F10="YES"),(L10-K10)*'21-22 Fringes'!$C$22)+IF(AND(D10="C",E10="GRANT",F10="NO"),(L10-K10)*'21-22 Fringes'!$D$22)+IF(AND(D10="C",E10="GENERAL FUND"),(O10-N10)*'21-22 Fringes'!$D$22)+IF(AND(D10="B",E10="GRANT",F10="YES"),(L10-K10)*'21-22 Fringes'!$C$17)+IF(AND(D10="B",E10="GRANT",F10="NO"),(L10-K10)*'21-22 Fringes'!$D$17)+IF(AND(D10="B",E10="GENERAL FUND"),(O10-N10)*'21-22 Fringes'!$D$17)+IF(AND(D10="A",E10="GRANT",F10="YES"),(L10-K10)*'21-22 Fringes'!$C$8)+IF(AND(D10="A",E10="GRANT",F10="NO"),(L10-K10)*'21-22 Fringes'!$D$8)+IF(AND(D10="A",E10="GENERAL FUND"),(O10-N10)*'21-22 Fringes'!$D$8)</f>
        <v>1444.5891472868218</v>
      </c>
      <c r="N10" s="59">
        <v>24000</v>
      </c>
      <c r="O10" s="386">
        <v>28000</v>
      </c>
    </row>
    <row r="11" spans="1:15" x14ac:dyDescent="0.55000000000000004">
      <c r="A11" s="382"/>
      <c r="B11" s="164"/>
      <c r="C11" s="164"/>
      <c r="D11" s="164"/>
      <c r="E11" s="383"/>
      <c r="F11" s="383"/>
      <c r="G11" s="383"/>
      <c r="H11" s="383"/>
      <c r="I11" s="203"/>
      <c r="J11" s="203"/>
      <c r="K11" s="384"/>
      <c r="L11" s="385"/>
      <c r="M11" s="59">
        <f>IF(AND(D11="C",E11="GRANT",F11="YES"),(L11-K11)*'21-22 Fringes'!$C$22)+IF(AND(D11="C",E11="GRANT",F11="NO"),(L11-K11)*'21-22 Fringes'!$D$22)+IF(AND(D11="C",E11="GENERAL FUND"),(O11-N11)*'21-22 Fringes'!$D$22)+IF(AND(D11="B",E11="GRANT",F11="YES"),(L11-K11)*'21-22 Fringes'!$C$17)+IF(AND(D11="B",E11="GRANT",F11="NO"),(L11-K11)*'21-22 Fringes'!$D$17)+IF(AND(D11="B",E11="GENERAL FUND"),(O11-N11)*'21-22 Fringes'!$D$17)+IF(AND(D11="A",E11="GRANT",F11="YES"),(L11-K11)*'21-22 Fringes'!$C$8)+IF(AND(D11="A",E11="GRANT",F11="NO"),(L11-K11)*'21-22 Fringes'!$D$8)+IF(AND(D11="A",E11="GENERAL FUND"),(O11-N11)*'21-22 Fringes'!$D$8)</f>
        <v>0</v>
      </c>
      <c r="N11" s="59"/>
      <c r="O11" s="386"/>
    </row>
    <row r="12" spans="1:15" x14ac:dyDescent="0.55000000000000004">
      <c r="A12" s="382"/>
      <c r="B12" s="164"/>
      <c r="C12" s="164"/>
      <c r="D12" s="164"/>
      <c r="E12" s="383"/>
      <c r="F12" s="383"/>
      <c r="G12" s="383"/>
      <c r="H12" s="383"/>
      <c r="I12" s="203"/>
      <c r="J12" s="203"/>
      <c r="K12" s="384"/>
      <c r="L12" s="385"/>
      <c r="M12" s="59">
        <f>IF(AND(D12="C",E12="GRANT",F12="YES"),(L12-K12)*'21-22 Fringes'!$C$22)+IF(AND(D12="C",E12="GRANT",F12="NO"),(L12-K12)*'21-22 Fringes'!$D$22)+IF(AND(D12="C",E12="GENERAL FUND"),(O12-N12)*'21-22 Fringes'!$D$22)+IF(AND(D12="B",E12="GRANT",F12="YES"),(L12-K12)*'21-22 Fringes'!$C$17)+IF(AND(D12="B",E12="GRANT",F12="NO"),(L12-K12)*'21-22 Fringes'!$D$17)+IF(AND(D12="B",E12="GENERAL FUND"),(O12-N12)*'21-22 Fringes'!$D$17)+IF(AND(D12="A",E12="GRANT",F12="YES"),(L12-K12)*'21-22 Fringes'!$C$8)+IF(AND(D12="A",E12="GRANT",F12="NO"),(L12-K12)*'21-22 Fringes'!$D$8)+IF(AND(D12="A",E12="GENERAL FUND"),(O12-N12)*'21-22 Fringes'!$D$8)</f>
        <v>0</v>
      </c>
      <c r="N12" s="59"/>
      <c r="O12" s="386"/>
    </row>
    <row r="13" spans="1:15" x14ac:dyDescent="0.55000000000000004">
      <c r="A13" s="382"/>
      <c r="B13" s="164"/>
      <c r="C13" s="164"/>
      <c r="D13" s="164"/>
      <c r="E13" s="383"/>
      <c r="F13" s="383"/>
      <c r="G13" s="383"/>
      <c r="H13" s="383"/>
      <c r="I13" s="203"/>
      <c r="J13" s="203"/>
      <c r="K13" s="384"/>
      <c r="L13" s="385"/>
      <c r="M13" s="59">
        <f>IF(AND(D13="C",E13="GRANT",F13="YES"),(L13-K13)*'21-22 Fringes'!$C$22)+IF(AND(D13="C",E13="GRANT",F13="NO"),(L13-K13)*'21-22 Fringes'!$D$22)+IF(AND(D13="C",E13="GENERAL FUND"),(O13-N13)*'21-22 Fringes'!$D$22)+IF(AND(D13="B",E13="GRANT",F13="YES"),(L13-K13)*'21-22 Fringes'!$C$17)+IF(AND(D13="B",E13="GRANT",F13="NO"),(L13-K13)*'21-22 Fringes'!$D$17)+IF(AND(D13="B",E13="GENERAL FUND"),(O13-N13)*'21-22 Fringes'!$D$17)+IF(AND(D13="A",E13="GRANT",F13="YES"),(L13-K13)*'21-22 Fringes'!$C$8)+IF(AND(D13="A",E13="GRANT",F13="NO"),(L13-K13)*'21-22 Fringes'!$D$8)+IF(AND(D13="A",E13="GENERAL FUND"),(O13-N13)*'21-22 Fringes'!$D$8)</f>
        <v>0</v>
      </c>
      <c r="N13" s="59"/>
      <c r="O13" s="386"/>
    </row>
    <row r="14" spans="1:15" x14ac:dyDescent="0.55000000000000004">
      <c r="A14" s="382"/>
      <c r="B14" s="164"/>
      <c r="C14" s="164"/>
      <c r="D14" s="164"/>
      <c r="E14" s="383"/>
      <c r="F14" s="383"/>
      <c r="G14" s="383"/>
      <c r="H14" s="383"/>
      <c r="I14" s="203"/>
      <c r="J14" s="203"/>
      <c r="K14" s="384"/>
      <c r="L14" s="385"/>
      <c r="M14" s="59">
        <f>IF(AND(D14="C",E14="GRANT",F14="YES"),(L14-K14)*'21-22 Fringes'!$C$22)+IF(AND(D14="C",E14="GRANT",F14="NO"),(L14-K14)*'21-22 Fringes'!$D$22)+IF(AND(D14="C",E14="GENERAL FUND"),(O14-N14)*'21-22 Fringes'!$D$22)+IF(AND(D14="B",E14="GRANT",F14="YES"),(L14-K14)*'21-22 Fringes'!$C$17)+IF(AND(D14="B",E14="GRANT",F14="NO"),(L14-K14)*'21-22 Fringes'!$D$17)+IF(AND(D14="B",E14="GENERAL FUND"),(O14-N14)*'21-22 Fringes'!$D$17)+IF(AND(D14="A",E14="GRANT",F14="YES"),(L14-K14)*'21-22 Fringes'!$C$8)+IF(AND(D14="A",E14="GRANT",F14="NO"),(L14-K14)*'21-22 Fringes'!$D$8)+IF(AND(D14="A",E14="GENERAL FUND"),(O14-N14)*'21-22 Fringes'!$D$8)</f>
        <v>0</v>
      </c>
      <c r="N14" s="59"/>
      <c r="O14" s="386"/>
    </row>
    <row r="15" spans="1:15" x14ac:dyDescent="0.55000000000000004">
      <c r="A15" s="382"/>
      <c r="B15" s="164"/>
      <c r="C15" s="164"/>
      <c r="D15" s="164"/>
      <c r="E15" s="383"/>
      <c r="F15" s="383"/>
      <c r="G15" s="383"/>
      <c r="H15" s="383"/>
      <c r="I15" s="203"/>
      <c r="J15" s="203"/>
      <c r="K15" s="384"/>
      <c r="L15" s="385"/>
      <c r="M15" s="59">
        <f>IF(AND(D15="C",E15="GRANT",F15="YES"),(L15-K15)*'21-22 Fringes'!$C$22)+IF(AND(D15="C",E15="GRANT",F15="NO"),(L15-K15)*'21-22 Fringes'!$D$22)+IF(AND(D15="C",E15="GENERAL FUND"),(O15-N15)*'21-22 Fringes'!$D$22)+IF(AND(D15="B",E15="GRANT",F15="YES"),(L15-K15)*'21-22 Fringes'!$C$17)+IF(AND(D15="B",E15="GRANT",F15="NO"),(L15-K15)*'21-22 Fringes'!$D$17)+IF(AND(D15="B",E15="GENERAL FUND"),(O15-N15)*'21-22 Fringes'!$D$17)+IF(AND(D15="A",E15="GRANT",F15="YES"),(L15-K15)*'21-22 Fringes'!$C$8)+IF(AND(D15="A",E15="GRANT",F15="NO"),(L15-K15)*'21-22 Fringes'!$D$8)+IF(AND(D15="A",E15="GENERAL FUND"),(O15-N15)*'21-22 Fringes'!$D$8)</f>
        <v>0</v>
      </c>
      <c r="N15" s="59"/>
      <c r="O15" s="386"/>
    </row>
    <row r="16" spans="1:15" x14ac:dyDescent="0.55000000000000004">
      <c r="A16" s="382"/>
      <c r="B16" s="164"/>
      <c r="C16" s="164"/>
      <c r="D16" s="164"/>
      <c r="E16" s="383"/>
      <c r="F16" s="383"/>
      <c r="G16" s="383"/>
      <c r="H16" s="383"/>
      <c r="I16" s="203"/>
      <c r="J16" s="203"/>
      <c r="K16" s="384"/>
      <c r="L16" s="385"/>
      <c r="M16" s="59">
        <f>IF(AND(D16="C",E16="GRANT",F16="YES"),(L16-K16)*'21-22 Fringes'!$C$22)+IF(AND(D16="C",E16="GRANT",F16="NO"),(L16-K16)*'21-22 Fringes'!$D$22)+IF(AND(D16="C",E16="GENERAL FUND"),(O16-N16)*'21-22 Fringes'!$D$22)+IF(AND(D16="B",E16="GRANT",F16="YES"),(L16-K16)*'21-22 Fringes'!$C$17)+IF(AND(D16="B",E16="GRANT",F16="NO"),(L16-K16)*'21-22 Fringes'!$D$17)+IF(AND(D16="B",E16="GENERAL FUND"),(O16-N16)*'21-22 Fringes'!$D$17)+IF(AND(D16="A",E16="GRANT",F16="YES"),(L16-K16)*'21-22 Fringes'!$C$8)+IF(AND(D16="A",E16="GRANT",F16="NO"),(L16-K16)*'21-22 Fringes'!$D$8)+IF(AND(D16="A",E16="GENERAL FUND"),(O16-N16)*'21-22 Fringes'!$D$8)</f>
        <v>0</v>
      </c>
      <c r="N16" s="59"/>
      <c r="O16" s="386"/>
    </row>
    <row r="17" spans="1:15" x14ac:dyDescent="0.55000000000000004">
      <c r="A17" s="86"/>
      <c r="B17" s="87"/>
      <c r="C17" s="87"/>
      <c r="D17" s="87"/>
      <c r="E17" s="88"/>
      <c r="F17" s="88"/>
      <c r="G17" s="88"/>
      <c r="H17" s="88"/>
      <c r="I17" s="89"/>
      <c r="J17" s="89"/>
      <c r="K17" s="384">
        <f>SUM(K9:K16)</f>
        <v>22500</v>
      </c>
      <c r="L17" s="384">
        <f>SUM(L9:L16)</f>
        <v>18893</v>
      </c>
      <c r="M17" s="387">
        <f>SUM(M9:M16)</f>
        <v>1251.9362015503878</v>
      </c>
      <c r="N17" s="301">
        <f>SUM(N9:N16)</f>
        <v>24000</v>
      </c>
      <c r="O17" s="388">
        <f>SUM(O9:O16)</f>
        <v>28000</v>
      </c>
    </row>
    <row r="18" spans="1:15" x14ac:dyDescent="0.55000000000000004">
      <c r="A18" s="148"/>
      <c r="B18" s="148"/>
      <c r="C18" s="148"/>
      <c r="D18" s="148"/>
      <c r="E18" s="148"/>
      <c r="F18" s="148"/>
      <c r="G18" s="148"/>
      <c r="H18" s="148"/>
      <c r="I18" s="149"/>
      <c r="J18" s="149"/>
      <c r="K18" s="150"/>
      <c r="L18" s="150"/>
      <c r="M18" s="151"/>
      <c r="N18" s="152"/>
      <c r="O18" s="152"/>
    </row>
    <row r="19" spans="1:15" x14ac:dyDescent="0.55000000000000004">
      <c r="A19" s="148"/>
      <c r="B19" s="148"/>
      <c r="C19" s="148"/>
      <c r="D19" s="148"/>
      <c r="E19" s="148"/>
      <c r="F19" s="148"/>
      <c r="G19" s="148"/>
      <c r="H19" s="148"/>
      <c r="I19" s="149"/>
      <c r="J19" s="149"/>
      <c r="K19" s="153"/>
      <c r="L19" s="153"/>
      <c r="M19" s="153"/>
      <c r="N19" s="153"/>
      <c r="O19" s="153"/>
    </row>
    <row r="20" spans="1:15" ht="15.6" x14ac:dyDescent="0.6">
      <c r="A20" s="154"/>
      <c r="B20" s="155"/>
      <c r="C20" s="516" t="s">
        <v>77</v>
      </c>
      <c r="D20" s="516"/>
      <c r="E20" s="516"/>
      <c r="F20" s="516"/>
      <c r="G20" s="516"/>
      <c r="H20" s="516"/>
      <c r="I20" s="516"/>
      <c r="J20" s="516"/>
      <c r="K20" s="516"/>
      <c r="L20" s="516"/>
      <c r="M20" s="516"/>
      <c r="N20" s="516"/>
      <c r="O20" s="517"/>
    </row>
    <row r="21" spans="1:15" ht="60.45" customHeight="1" x14ac:dyDescent="0.55000000000000004">
      <c r="A21" s="129" t="s">
        <v>70</v>
      </c>
      <c r="B21" s="130"/>
      <c r="C21" s="506" t="s">
        <v>25</v>
      </c>
      <c r="D21" s="511" t="s">
        <v>84</v>
      </c>
      <c r="E21" s="483" t="s">
        <v>71</v>
      </c>
      <c r="F21" s="490" t="s">
        <v>83</v>
      </c>
      <c r="G21" s="490" t="s">
        <v>72</v>
      </c>
      <c r="H21" s="511" t="s">
        <v>73</v>
      </c>
      <c r="I21" s="512" t="s">
        <v>81</v>
      </c>
      <c r="J21" s="512" t="s">
        <v>82</v>
      </c>
      <c r="K21" s="131" t="s">
        <v>90</v>
      </c>
      <c r="L21" s="132" t="s">
        <v>85</v>
      </c>
      <c r="M21" s="501" t="s">
        <v>75</v>
      </c>
      <c r="N21" s="133" t="s">
        <v>91</v>
      </c>
      <c r="O21" s="134" t="s">
        <v>92</v>
      </c>
    </row>
    <row r="22" spans="1:15" ht="47.55" customHeight="1" x14ac:dyDescent="0.55000000000000004">
      <c r="A22" s="401"/>
      <c r="B22" s="135" t="s">
        <v>94</v>
      </c>
      <c r="C22" s="507"/>
      <c r="D22" s="507"/>
      <c r="E22" s="484"/>
      <c r="F22" s="484"/>
      <c r="G22" s="484"/>
      <c r="H22" s="507"/>
      <c r="I22" s="513"/>
      <c r="J22" s="513"/>
      <c r="K22" s="485" t="s">
        <v>118</v>
      </c>
      <c r="L22" s="486"/>
      <c r="M22" s="502"/>
      <c r="N22" s="485" t="s">
        <v>118</v>
      </c>
      <c r="O22" s="487"/>
    </row>
    <row r="23" spans="1:15" ht="24" x14ac:dyDescent="0.55000000000000004">
      <c r="A23" s="128" t="s">
        <v>37</v>
      </c>
      <c r="B23" s="156"/>
      <c r="C23" s="156" t="s">
        <v>78</v>
      </c>
      <c r="D23" s="156" t="s">
        <v>45</v>
      </c>
      <c r="E23" s="157" t="s">
        <v>93</v>
      </c>
      <c r="F23" s="157" t="s">
        <v>53</v>
      </c>
      <c r="G23" s="157" t="s">
        <v>67</v>
      </c>
      <c r="H23" s="157">
        <v>1</v>
      </c>
      <c r="I23" s="158">
        <v>220</v>
      </c>
      <c r="J23" s="158">
        <v>260</v>
      </c>
      <c r="K23" s="159">
        <v>18893</v>
      </c>
      <c r="L23" s="160">
        <v>22500</v>
      </c>
      <c r="M23" s="103">
        <f>IF(AND(D23="C",E23="GRANT",F23="YES"),(L23-K23)*'21-22 Fringes'!$C$22)+IF(AND(D23="C",E23="GRANT",F23="NO"),(L23-K23)*'21-22 Fringes'!$D$22)+IF(AND(D23="C",E23="GENERAL FUND"),(O23-N23)*'21-22 Fringes'!$D$22)+IF(AND(D23="B",E23="GRANT",F23="YES"),(L23-K23)*'21-22 Fringes'!$C$17)+IF(AND(D23="B",E23="GRANT",F23="NO"),(L23-K23)*'21-22 Fringes'!$D$17)+IF(AND(D23="B",E23="GENERAL FUND"),(O23-N23)*'21-22 Fringes'!$D$17)+IF(AND(D23="A",E23="GRANT",F23="YES"),(L23-K23)*'21-22 Fringes'!$C$8)+IF(AND(D23="A",E23="GRANT",F23="NO"),(L23-K23)*'21-22 Fringes'!$D$8)+IF(AND(D23="A",E23="GENERAL FUND"),(O23-N23)*'21-22 Fringes'!$D$8)</f>
        <v>192.65294573643411</v>
      </c>
      <c r="N23" s="103"/>
      <c r="O23" s="161"/>
    </row>
    <row r="24" spans="1:15" ht="24" x14ac:dyDescent="0.55000000000000004">
      <c r="A24" s="128" t="s">
        <v>37</v>
      </c>
      <c r="B24" s="156"/>
      <c r="C24" s="156" t="s">
        <v>79</v>
      </c>
      <c r="D24" s="156" t="s">
        <v>29</v>
      </c>
      <c r="E24" s="157" t="s">
        <v>26</v>
      </c>
      <c r="F24" s="157" t="s">
        <v>53</v>
      </c>
      <c r="G24" s="157" t="s">
        <v>80</v>
      </c>
      <c r="H24" s="157">
        <v>1</v>
      </c>
      <c r="I24" s="158">
        <v>260</v>
      </c>
      <c r="J24" s="158">
        <v>220</v>
      </c>
      <c r="K24" s="159"/>
      <c r="L24" s="160"/>
      <c r="M24" s="103">
        <f>IF(AND(D24="C",E24="GRANT",F24="YES"),(L24-K24)*'21-22 Fringes'!$C$22)+IF(AND(D24="C",E24="GRANT",F24="NO"),(L24-K24)*'21-22 Fringes'!$D$22)+IF(AND(D24="C",E24="GENERAL FUND"),(O24-N24)*'21-22 Fringes'!$D$22)+IF(AND(D24="B",E24="GRANT",F24="YES"),(L24-K24)*'21-22 Fringes'!$C$17)+IF(AND(D24="B",E24="GRANT",F24="NO"),(L24-K24)*'21-22 Fringes'!$D$17)+IF(AND(D24="B",E24="GENERAL FUND"),(O24-N24)*'21-22 Fringes'!$D$17)+IF(AND(D24="A",E24="GRANT",F24="YES"),(L24-K24)*'21-22 Fringes'!$C$8)+IF(AND(D24="A",E24="GRANT",F24="NO"),(L24-K24)*'21-22 Fringes'!$D$8)+IF(AND(D24="A",E24="GENERAL FUND"),(O24-N24)*'21-22 Fringes'!$D$8)</f>
        <v>-1444.5891472868218</v>
      </c>
      <c r="N24" s="103">
        <v>28000</v>
      </c>
      <c r="O24" s="161">
        <v>24000</v>
      </c>
    </row>
    <row r="25" spans="1:15" x14ac:dyDescent="0.55000000000000004">
      <c r="A25" s="128" t="s">
        <v>37</v>
      </c>
      <c r="B25" s="156"/>
      <c r="C25" s="156"/>
      <c r="D25" s="156"/>
      <c r="E25" s="157"/>
      <c r="F25" s="157"/>
      <c r="G25" s="157"/>
      <c r="H25" s="157"/>
      <c r="I25" s="158"/>
      <c r="J25" s="158"/>
      <c r="K25" s="159"/>
      <c r="L25" s="160"/>
      <c r="M25" s="103">
        <f>IF(AND(D25="C",E25="GRANT",F25="YES"),(L25-K25)*'21-22 Fringes'!$C$22)+IF(AND(D25="C",E25="GRANT",F25="NO"),(L25-K25)*'21-22 Fringes'!$D$22)+IF(AND(D25="C",E25="GENERAL FUND"),(O25-N25)*'21-22 Fringes'!$D$22)+IF(AND(D25="B",E25="GRANT",F25="YES"),(L25-K25)*'21-22 Fringes'!$C$17)+IF(AND(D25="B",E25="GRANT",F25="NO"),(L25-K25)*'21-22 Fringes'!$D$17)+IF(AND(D25="B",E25="GENERAL FUND"),(O25-N25)*'21-22 Fringes'!$D$17)+IF(AND(D25="A",E25="GRANT",F25="YES"),(L25-K25)*'21-22 Fringes'!$C$8)+IF(AND(D25="A",E25="GRANT",F25="NO"),(L25-K25)*'21-22 Fringes'!$D$8)+IF(AND(D25="A",E25="GENERAL FUND"),(O25-N25)*'21-22 Fringes'!$D$8)</f>
        <v>0</v>
      </c>
      <c r="N25" s="103"/>
      <c r="O25" s="161"/>
    </row>
    <row r="26" spans="1:15" x14ac:dyDescent="0.55000000000000004">
      <c r="A26" s="128" t="s">
        <v>37</v>
      </c>
      <c r="B26" s="156"/>
      <c r="C26" s="156"/>
      <c r="D26" s="156"/>
      <c r="E26" s="157"/>
      <c r="F26" s="157"/>
      <c r="G26" s="157"/>
      <c r="H26" s="157"/>
      <c r="I26" s="158"/>
      <c r="J26" s="158"/>
      <c r="K26" s="159"/>
      <c r="L26" s="160"/>
      <c r="M26" s="103">
        <f>IF(AND(D26="C",E26="GRANT",F26="YES"),(L26-K26)*'21-22 Fringes'!$C$22)+IF(AND(D26="C",E26="GRANT",F26="NO"),(L26-K26)*'21-22 Fringes'!$D$22)+IF(AND(D26="C",E26="GENERAL FUND"),(O26-N26)*'21-22 Fringes'!$D$22)+IF(AND(D26="B",E26="GRANT",F26="YES"),(L26-K26)*'21-22 Fringes'!$C$17)+IF(AND(D26="B",E26="GRANT",F26="NO"),(L26-K26)*'21-22 Fringes'!$D$17)+IF(AND(D26="B",E26="GENERAL FUND"),(O26-N26)*'21-22 Fringes'!$D$17)+IF(AND(D26="A",E26="GRANT",F26="YES"),(L26-K26)*'21-22 Fringes'!$C$8)+IF(AND(D26="A",E26="GRANT",F26="NO"),(L26-K26)*'21-22 Fringes'!$D$8)+IF(AND(D26="A",E26="GENERAL FUND"),(O26-N26)*'21-22 Fringes'!$D$8)</f>
        <v>0</v>
      </c>
      <c r="N26" s="103"/>
      <c r="O26" s="161"/>
    </row>
    <row r="27" spans="1:15" x14ac:dyDescent="0.55000000000000004">
      <c r="A27" s="128" t="s">
        <v>37</v>
      </c>
      <c r="B27" s="156"/>
      <c r="C27" s="156"/>
      <c r="D27" s="156"/>
      <c r="E27" s="157"/>
      <c r="F27" s="157"/>
      <c r="G27" s="157"/>
      <c r="H27" s="157"/>
      <c r="I27" s="158"/>
      <c r="J27" s="158"/>
      <c r="K27" s="159"/>
      <c r="L27" s="160"/>
      <c r="M27" s="103">
        <f>IF(AND(D27="C",E27="GRANT",F27="YES"),(L27-K27)*'21-22 Fringes'!$C$22)+IF(AND(D27="C",E27="GRANT",F27="NO"),(L27-K27)*'21-22 Fringes'!$D$22)+IF(AND(D27="C",E27="GENERAL FUND"),(O27-N27)*'21-22 Fringes'!$D$22)+IF(AND(D27="B",E27="GRANT",F27="YES"),(L27-K27)*'21-22 Fringes'!$C$17)+IF(AND(D27="B",E27="GRANT",F27="NO"),(L27-K27)*'21-22 Fringes'!$D$17)+IF(AND(D27="B",E27="GENERAL FUND"),(O27-N27)*'21-22 Fringes'!$D$17)+IF(AND(D27="A",E27="GRANT",F27="YES"),(L27-K27)*'21-22 Fringes'!$C$8)+IF(AND(D27="A",E27="GRANT",F27="NO"),(L27-K27)*'21-22 Fringes'!$D$8)+IF(AND(D27="A",E27="GENERAL FUND"),(O27-N27)*'21-22 Fringes'!$D$8)</f>
        <v>0</v>
      </c>
      <c r="N27" s="103"/>
      <c r="O27" s="161"/>
    </row>
    <row r="28" spans="1:15" x14ac:dyDescent="0.55000000000000004">
      <c r="A28" s="128" t="s">
        <v>37</v>
      </c>
      <c r="B28" s="156"/>
      <c r="C28" s="156"/>
      <c r="D28" s="156"/>
      <c r="E28" s="157"/>
      <c r="F28" s="157"/>
      <c r="G28" s="157"/>
      <c r="H28" s="157"/>
      <c r="I28" s="158"/>
      <c r="J28" s="158"/>
      <c r="K28" s="159"/>
      <c r="L28" s="160"/>
      <c r="M28" s="103">
        <f>IF(AND(D28="C",E28="GRANT",F28="YES"),(L28-K28)*'21-22 Fringes'!$C$22)+IF(AND(D28="C",E28="GRANT",F28="NO"),(L28-K28)*'21-22 Fringes'!$D$22)+IF(AND(D28="C",E28="GENERAL FUND"),(O28-N28)*'21-22 Fringes'!$D$22)+IF(AND(D28="B",E28="GRANT",F28="YES"),(L28-K28)*'21-22 Fringes'!$C$17)+IF(AND(D28="B",E28="GRANT",F28="NO"),(L28-K28)*'21-22 Fringes'!$D$17)+IF(AND(D28="B",E28="GENERAL FUND"),(O28-N28)*'21-22 Fringes'!$D$17)+IF(AND(D28="A",E28="GRANT",F28="YES"),(L28-K28)*'21-22 Fringes'!$C$8)+IF(AND(D28="A",E28="GRANT",F28="NO"),(L28-K28)*'21-22 Fringes'!$D$8)+IF(AND(D28="A",E28="GENERAL FUND"),(O28-N28)*'21-22 Fringes'!$D$8)</f>
        <v>0</v>
      </c>
      <c r="N28" s="103"/>
      <c r="O28" s="161"/>
    </row>
    <row r="29" spans="1:15" x14ac:dyDescent="0.55000000000000004">
      <c r="A29" s="128" t="s">
        <v>37</v>
      </c>
      <c r="B29" s="156"/>
      <c r="C29" s="156"/>
      <c r="D29" s="156"/>
      <c r="E29" s="157"/>
      <c r="F29" s="157"/>
      <c r="G29" s="157"/>
      <c r="H29" s="157"/>
      <c r="I29" s="158"/>
      <c r="J29" s="158"/>
      <c r="K29" s="159"/>
      <c r="L29" s="160"/>
      <c r="M29" s="103">
        <f>IF(AND(D29="C",E29="GRANT",F29="YES"),(L29-K29)*'21-22 Fringes'!$C$22)+IF(AND(D29="C",E29="GRANT",F29="NO"),(L29-K29)*'21-22 Fringes'!$D$22)+IF(AND(D29="C",E29="GENERAL FUND"),(O29-N29)*'21-22 Fringes'!$D$22)+IF(AND(D29="B",E29="GRANT",F29="YES"),(L29-K29)*'21-22 Fringes'!$C$17)+IF(AND(D29="B",E29="GRANT",F29="NO"),(L29-K29)*'21-22 Fringes'!$D$17)+IF(AND(D29="B",E29="GENERAL FUND"),(O29-N29)*'21-22 Fringes'!$D$17)+IF(AND(D29="A",E29="GRANT",F29="YES"),(L29-K29)*'21-22 Fringes'!$C$8)+IF(AND(D29="A",E29="GRANT",F29="NO"),(L29-K29)*'21-22 Fringes'!$D$8)+IF(AND(D29="A",E29="GENERAL FUND"),(O29-N29)*'21-22 Fringes'!$D$8)</f>
        <v>0</v>
      </c>
      <c r="N29" s="103"/>
      <c r="O29" s="161"/>
    </row>
    <row r="30" spans="1:15" x14ac:dyDescent="0.55000000000000004">
      <c r="A30" s="128" t="s">
        <v>37</v>
      </c>
      <c r="B30" s="156"/>
      <c r="C30" s="156"/>
      <c r="D30" s="156"/>
      <c r="E30" s="157"/>
      <c r="F30" s="157"/>
      <c r="G30" s="157"/>
      <c r="H30" s="157"/>
      <c r="I30" s="158"/>
      <c r="J30" s="158"/>
      <c r="K30" s="159"/>
      <c r="L30" s="160"/>
      <c r="M30" s="103">
        <f>IF(AND(D30="C",E30="GRANT",F30="YES"),(L30-K30)*'21-22 Fringes'!$C$22)+IF(AND(D30="C",E30="GRANT",F30="NO"),(L30-K30)*'21-22 Fringes'!$D$22)+IF(AND(D30="C",E30="GENERAL FUND"),(O30-N30)*'21-22 Fringes'!$D$22)+IF(AND(D30="B",E30="GRANT",F30="YES"),(L30-K30)*'21-22 Fringes'!$C$17)+IF(AND(D30="B",E30="GRANT",F30="NO"),(L30-K30)*'21-22 Fringes'!$D$17)+IF(AND(D30="B",E30="GENERAL FUND"),(O30-N30)*'21-22 Fringes'!$D$17)+IF(AND(D30="A",E30="GRANT",F30="YES"),(L30-K30)*'21-22 Fringes'!$C$8)+IF(AND(D30="A",E30="GRANT",F30="NO"),(L30-K30)*'21-22 Fringes'!$D$8)+IF(AND(D30="A",E30="GENERAL FUND"),(O30-N30)*'21-22 Fringes'!$D$8)</f>
        <v>0</v>
      </c>
      <c r="N30" s="103"/>
      <c r="O30" s="161"/>
    </row>
    <row r="31" spans="1:15" x14ac:dyDescent="0.55000000000000004">
      <c r="A31" s="86"/>
      <c r="B31" s="87"/>
      <c r="C31" s="87"/>
      <c r="D31" s="87"/>
      <c r="E31" s="88"/>
      <c r="F31" s="88"/>
      <c r="G31" s="88"/>
      <c r="H31" s="88"/>
      <c r="I31" s="89"/>
      <c r="J31" s="89"/>
      <c r="K31" s="159">
        <f>SUM(K23:K30)</f>
        <v>18893</v>
      </c>
      <c r="L31" s="159">
        <f>SUM(L23:L30)</f>
        <v>22500</v>
      </c>
      <c r="M31" s="162">
        <f>SUM(M23:M30)</f>
        <v>-1251.9362015503878</v>
      </c>
      <c r="N31" s="136">
        <f>SUM(N23:N30)</f>
        <v>28000</v>
      </c>
      <c r="O31" s="163">
        <f>SUM(O23:O30)</f>
        <v>24000</v>
      </c>
    </row>
  </sheetData>
  <sheetProtection algorithmName="SHA-512" hashValue="0MRXQ4su+nwGOtNqwRC6L31uzVMpqdmHpaM0cvyrWHpEv1rSPkSMJo74bELyQ+9E535ndYVoygtHLDcIimf84A==" saltValue="RSVfKzKsQ7CH+goy+mFQtA==" spinCount="100000" sheet="1" selectLockedCells="1" selectUnlockedCells="1"/>
  <mergeCells count="29">
    <mergeCell ref="N1:O1"/>
    <mergeCell ref="K3:N3"/>
    <mergeCell ref="E4:G4"/>
    <mergeCell ref="D7:D8"/>
    <mergeCell ref="C21:C22"/>
    <mergeCell ref="C7:C8"/>
    <mergeCell ref="H7:H8"/>
    <mergeCell ref="I7:I8"/>
    <mergeCell ref="J7:J8"/>
    <mergeCell ref="G21:G22"/>
    <mergeCell ref="H21:H22"/>
    <mergeCell ref="I21:I22"/>
    <mergeCell ref="J21:J22"/>
    <mergeCell ref="C6:O6"/>
    <mergeCell ref="C20:O20"/>
    <mergeCell ref="D21:D22"/>
    <mergeCell ref="E21:E22"/>
    <mergeCell ref="K22:L22"/>
    <mergeCell ref="N22:O22"/>
    <mergeCell ref="F7:F8"/>
    <mergeCell ref="F21:F22"/>
    <mergeCell ref="K7:K8"/>
    <mergeCell ref="L7:L8"/>
    <mergeCell ref="M7:M8"/>
    <mergeCell ref="N7:N8"/>
    <mergeCell ref="O7:O8"/>
    <mergeCell ref="M21:M22"/>
    <mergeCell ref="G7:G8"/>
    <mergeCell ref="E7:E8"/>
  </mergeCells>
  <pageMargins left="0.28000000000000003" right="0.25" top="0.1" bottom="0" header="0.3" footer="0.3"/>
  <pageSetup scale="7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9900"/>
    <pageSetUpPr fitToPage="1"/>
  </sheetPr>
  <dimension ref="A1:O35"/>
  <sheetViews>
    <sheetView showGridLines="0" zoomScaleNormal="100" workbookViewId="0">
      <selection activeCell="N9" sqref="N9"/>
    </sheetView>
  </sheetViews>
  <sheetFormatPr defaultColWidth="8.89453125" defaultRowHeight="14.4" x14ac:dyDescent="0.55000000000000004"/>
  <cols>
    <col min="1" max="1" width="17.89453125" style="1" customWidth="1"/>
    <col min="2" max="2" width="12.62890625" style="1" customWidth="1"/>
    <col min="3" max="3" width="14" style="1" customWidth="1"/>
    <col min="4" max="4" width="11" style="1" customWidth="1"/>
    <col min="5" max="6" width="10.47265625" style="1" customWidth="1"/>
    <col min="7" max="7" width="13.26171875" style="1" customWidth="1"/>
    <col min="8" max="8" width="9.734375" style="1" customWidth="1"/>
    <col min="9" max="9" width="7" style="1" customWidth="1"/>
    <col min="10" max="10" width="8.3671875" style="1" customWidth="1"/>
    <col min="11" max="11" width="10.89453125" style="1" customWidth="1"/>
    <col min="12" max="12" width="12.1015625" style="1" customWidth="1"/>
    <col min="13" max="13" width="14.3671875" style="1" customWidth="1"/>
    <col min="14" max="14" width="13.3671875" style="1" customWidth="1"/>
    <col min="15" max="15" width="13.1015625" style="1" customWidth="1"/>
    <col min="16" max="16384" width="8.89453125" style="1"/>
  </cols>
  <sheetData>
    <row r="1" spans="1:15" ht="25.8" x14ac:dyDescent="0.95">
      <c r="A1" s="46" t="s">
        <v>69</v>
      </c>
      <c r="B1" s="47"/>
      <c r="C1" s="47"/>
      <c r="D1" s="48"/>
      <c r="E1" s="19" t="s">
        <v>0</v>
      </c>
      <c r="F1" s="19"/>
      <c r="G1" s="19"/>
      <c r="H1" s="19"/>
      <c r="I1" s="19"/>
      <c r="J1" s="19"/>
      <c r="K1" s="19"/>
      <c r="L1" s="19"/>
      <c r="M1" s="9" t="s">
        <v>23</v>
      </c>
      <c r="N1" s="467"/>
      <c r="O1" s="467"/>
    </row>
    <row r="2" spans="1:15" ht="25.8" x14ac:dyDescent="0.95">
      <c r="A2" s="49"/>
      <c r="B2" s="104"/>
      <c r="C2" s="50"/>
      <c r="D2" s="50"/>
      <c r="E2" s="20" t="s">
        <v>1</v>
      </c>
      <c r="F2" s="20"/>
      <c r="G2" s="20"/>
      <c r="H2" s="20"/>
      <c r="I2" s="20"/>
      <c r="J2" s="20"/>
      <c r="K2" s="20"/>
      <c r="L2" s="20"/>
      <c r="M2" s="20"/>
      <c r="N2" s="20"/>
    </row>
    <row r="3" spans="1:15" ht="8.35" customHeight="1" x14ac:dyDescent="0.6">
      <c r="A3" s="5"/>
      <c r="B3" s="3"/>
      <c r="C3" s="3"/>
      <c r="D3" s="3"/>
      <c r="E3" s="3"/>
      <c r="F3" s="3"/>
      <c r="G3" s="3"/>
      <c r="H3" s="3"/>
      <c r="I3" s="3"/>
      <c r="J3" s="3"/>
      <c r="K3" s="445"/>
      <c r="L3" s="445"/>
      <c r="M3" s="445"/>
      <c r="N3" s="445"/>
    </row>
    <row r="4" spans="1:15" ht="15.6" x14ac:dyDescent="0.6">
      <c r="A4" s="5"/>
      <c r="B4" s="3"/>
      <c r="C4" s="3"/>
      <c r="D4" s="9" t="s">
        <v>22</v>
      </c>
      <c r="E4" s="466"/>
      <c r="F4" s="466"/>
      <c r="G4" s="466"/>
      <c r="H4" s="125"/>
      <c r="I4" s="9" t="s">
        <v>24</v>
      </c>
      <c r="J4" s="9"/>
      <c r="K4" s="11"/>
      <c r="L4" s="2"/>
      <c r="M4" s="3"/>
      <c r="N4" s="3"/>
    </row>
    <row r="6" spans="1:15" ht="15.6" x14ac:dyDescent="0.6">
      <c r="A6" s="286"/>
      <c r="B6" s="287"/>
      <c r="C6" s="514" t="s">
        <v>76</v>
      </c>
      <c r="D6" s="514"/>
      <c r="E6" s="514"/>
      <c r="F6" s="514"/>
      <c r="G6" s="514"/>
      <c r="H6" s="529"/>
      <c r="I6" s="514"/>
      <c r="J6" s="514"/>
      <c r="K6" s="514"/>
      <c r="L6" s="514"/>
      <c r="M6" s="514"/>
      <c r="N6" s="514"/>
      <c r="O6" s="515"/>
    </row>
    <row r="7" spans="1:15" ht="60.45" customHeight="1" x14ac:dyDescent="0.55000000000000004">
      <c r="A7" s="525" t="s">
        <v>70</v>
      </c>
      <c r="B7" s="288"/>
      <c r="C7" s="508" t="s">
        <v>95</v>
      </c>
      <c r="D7" s="504" t="s">
        <v>84</v>
      </c>
      <c r="E7" s="503" t="s">
        <v>71</v>
      </c>
      <c r="F7" s="488" t="s">
        <v>83</v>
      </c>
      <c r="G7" s="488" t="s">
        <v>72</v>
      </c>
      <c r="H7" s="399"/>
      <c r="I7" s="509" t="s">
        <v>81</v>
      </c>
      <c r="J7" s="509" t="s">
        <v>82</v>
      </c>
      <c r="K7" s="491" t="s">
        <v>86</v>
      </c>
      <c r="L7" s="493" t="s">
        <v>87</v>
      </c>
      <c r="M7" s="495" t="s">
        <v>75</v>
      </c>
      <c r="N7" s="497" t="s">
        <v>88</v>
      </c>
      <c r="O7" s="499" t="s">
        <v>89</v>
      </c>
    </row>
    <row r="8" spans="1:15" ht="53.7" customHeight="1" x14ac:dyDescent="0.55000000000000004">
      <c r="A8" s="526"/>
      <c r="B8" s="398" t="s">
        <v>94</v>
      </c>
      <c r="C8" s="505"/>
      <c r="D8" s="505"/>
      <c r="E8" s="489"/>
      <c r="F8" s="489"/>
      <c r="G8" s="489"/>
      <c r="H8" s="397" t="s">
        <v>2</v>
      </c>
      <c r="I8" s="510"/>
      <c r="J8" s="510"/>
      <c r="K8" s="492"/>
      <c r="L8" s="494"/>
      <c r="M8" s="496"/>
      <c r="N8" s="498"/>
      <c r="O8" s="500"/>
    </row>
    <row r="9" spans="1:15" ht="22.45" customHeight="1" x14ac:dyDescent="0.55000000000000004">
      <c r="A9" s="289"/>
      <c r="B9" s="23"/>
      <c r="C9" s="23"/>
      <c r="D9" s="23"/>
      <c r="E9" s="290"/>
      <c r="F9" s="290"/>
      <c r="G9" s="290"/>
      <c r="H9" s="291"/>
      <c r="I9" s="13"/>
      <c r="J9" s="13"/>
      <c r="K9" s="292"/>
      <c r="L9" s="293"/>
      <c r="M9" s="106">
        <f>IF(AND(D9="C",E9="GRANT",F9="YES"),(L9-K9)*'21-22 Fringes'!$C$22)+IF(AND(D9="C",E9="GRANT",F9="NO"),(L9-K9)*'21-22 Fringes'!$D$22)+IF(AND(D9="C",E9="GENERAL FUND"),(O9-N9)*'21-22 Fringes'!$D$22)+IF(AND(D9="B",E9="GRANT",F9="YES"),(L9-K9)*'21-22 Fringes'!$C$17)+IF(AND(D9="B",E9="GRANT",F9="NO"),(L9-K9)*'21-22 Fringes'!$D$17)+IF(AND(D9="B",E9="GENERAL FUND"),(O9-N9)*'21-22 Fringes'!$D$17)+IF(AND(D9="A",E9="GRANT",F9="YES"),(L9-K9)*'21-22 Fringes'!$C$8)+IF(AND(D9="A",E9="GRANT",F9="NO"),(L9-K9)*'21-22 Fringes'!$D$8)+IF(AND(D9="A",E9="GENERAL FUND"),(O9-N9)*'21-22 Fringes'!$D$8)</f>
        <v>0</v>
      </c>
      <c r="N9" s="14"/>
      <c r="O9" s="294"/>
    </row>
    <row r="10" spans="1:15" ht="22.6" customHeight="1" x14ac:dyDescent="0.55000000000000004">
      <c r="A10" s="295"/>
      <c r="B10" s="296"/>
      <c r="C10" s="296"/>
      <c r="D10" s="296"/>
      <c r="E10" s="297"/>
      <c r="F10" s="297"/>
      <c r="G10" s="297"/>
      <c r="H10" s="297"/>
      <c r="I10" s="298"/>
      <c r="J10" s="298"/>
      <c r="K10" s="292"/>
      <c r="L10" s="293"/>
      <c r="M10" s="106">
        <f>IF(AND(D10="C",E10="GRANT",F10="YES"),(L10-K10)*'21-22 Fringes'!$C$22)+IF(AND(D10="C",E10="GRANT",F10="NO"),(L10-K10)*'21-22 Fringes'!$D$22)+IF(AND(D10="C",E10="GENERAL FUND"),(O10-N10)*'21-22 Fringes'!$D$22)+IF(AND(D10="B",E10="GRANT",F10="YES"),(L10-K10)*'21-22 Fringes'!$C$17)+IF(AND(D10="B",E10="GRANT",F10="NO"),(L10-K10)*'21-22 Fringes'!$D$17)+IF(AND(D10="B",E10="GENERAL FUND"),(O10-N10)*'21-22 Fringes'!$D$17)+IF(AND(D10="A",E10="GRANT",F10="YES"),(L10-K10)*'21-22 Fringes'!$C$8)+IF(AND(D10="A",E10="GRANT",F10="NO"),(L10-K10)*'21-22 Fringes'!$D$8)+IF(AND(D10="A",E10="GENERAL FUND"),(O10-N10)*'21-22 Fringes'!$D$8)</f>
        <v>0</v>
      </c>
      <c r="N10" s="299"/>
      <c r="O10" s="300"/>
    </row>
    <row r="11" spans="1:15" ht="22.6" customHeight="1" x14ac:dyDescent="0.55000000000000004">
      <c r="A11" s="289"/>
      <c r="B11" s="23"/>
      <c r="C11" s="23"/>
      <c r="D11" s="23"/>
      <c r="E11" s="290"/>
      <c r="F11" s="290"/>
      <c r="G11" s="290"/>
      <c r="H11" s="291"/>
      <c r="I11" s="13"/>
      <c r="J11" s="13"/>
      <c r="K11" s="292"/>
      <c r="L11" s="293"/>
      <c r="M11" s="106">
        <f>IF(AND(D11="C",E11="GRANT",F11="YES"),(L11-K11)*'21-22 Fringes'!$C$22)+IF(AND(D11="C",E11="GRANT",F11="NO"),(L11-K11)*'21-22 Fringes'!$D$22)+IF(AND(D11="C",E11="GENERAL FUND"),(O11-N11)*'21-22 Fringes'!$D$22)+IF(AND(D11="B",E11="GRANT",F11="YES"),(L11-K11)*'21-22 Fringes'!$C$17)+IF(AND(D11="B",E11="GRANT",F11="NO"),(L11-K11)*'21-22 Fringes'!$D$17)+IF(AND(D11="B",E11="GENERAL FUND"),(O11-N11)*'21-22 Fringes'!$D$17)+IF(AND(D11="A",E11="GRANT",F11="YES"),(L11-K11)*'21-22 Fringes'!$C$8)+IF(AND(D11="A",E11="GRANT",F11="NO"),(L11-K11)*'21-22 Fringes'!$D$8)+IF(AND(D11="A",E11="GENERAL FUND"),(O11-N11)*'21-22 Fringes'!$D$8)</f>
        <v>0</v>
      </c>
      <c r="N11" s="14"/>
      <c r="O11" s="294"/>
    </row>
    <row r="12" spans="1:15" ht="22.6" customHeight="1" x14ac:dyDescent="0.55000000000000004">
      <c r="A12" s="289"/>
      <c r="B12" s="23"/>
      <c r="C12" s="23"/>
      <c r="D12" s="23"/>
      <c r="E12" s="290"/>
      <c r="F12" s="290"/>
      <c r="G12" s="290"/>
      <c r="H12" s="291"/>
      <c r="I12" s="13"/>
      <c r="J12" s="13"/>
      <c r="K12" s="292"/>
      <c r="L12" s="293"/>
      <c r="M12" s="106">
        <f>IF(AND(D12="C",E12="GRANT",F12="YES"),(L12-K12)*'21-22 Fringes'!$C$22)+IF(AND(D12="C",E12="GRANT",F12="NO"),(L12-K12)*'21-22 Fringes'!$D$22)+IF(AND(D12="C",E12="GENERAL FUND"),(O12-N12)*'21-22 Fringes'!$D$22)+IF(AND(D12="B",E12="GRANT",F12="YES"),(L12-K12)*'21-22 Fringes'!$C$17)+IF(AND(D12="B",E12="GRANT",F12="NO"),(L12-K12)*'21-22 Fringes'!$D$17)+IF(AND(D12="B",E12="GENERAL FUND"),(O12-N12)*'21-22 Fringes'!$D$17)+IF(AND(D12="A",E12="GRANT",F12="YES"),(L12-K12)*'21-22 Fringes'!$C$8)+IF(AND(D12="A",E12="GRANT",F12="NO"),(L12-K12)*'21-22 Fringes'!$D$8)+IF(AND(D12="A",E12="GENERAL FUND"),(O12-N12)*'21-22 Fringes'!$D$8)</f>
        <v>0</v>
      </c>
      <c r="N12" s="14"/>
      <c r="O12" s="294"/>
    </row>
    <row r="13" spans="1:15" ht="22.6" customHeight="1" x14ac:dyDescent="0.55000000000000004">
      <c r="A13" s="289"/>
      <c r="B13" s="23"/>
      <c r="C13" s="23"/>
      <c r="D13" s="23"/>
      <c r="E13" s="290"/>
      <c r="F13" s="290"/>
      <c r="G13" s="290"/>
      <c r="H13" s="291"/>
      <c r="I13" s="13"/>
      <c r="J13" s="13"/>
      <c r="K13" s="292"/>
      <c r="L13" s="293"/>
      <c r="M13" s="106">
        <f>IF(AND(D13="C",E13="GRANT",F13="YES"),(L13-K13)*'21-22 Fringes'!$C$22)+IF(AND(D13="C",E13="GRANT",F13="NO"),(L13-K13)*'21-22 Fringes'!$D$22)+IF(AND(D13="C",E13="GENERAL FUND"),(O13-N13)*'21-22 Fringes'!$D$22)+IF(AND(D13="B",E13="GRANT",F13="YES"),(L13-K13)*'21-22 Fringes'!$C$17)+IF(AND(D13="B",E13="GRANT",F13="NO"),(L13-K13)*'21-22 Fringes'!$D$17)+IF(AND(D13="B",E13="GENERAL FUND"),(O13-N13)*'21-22 Fringes'!$D$17)+IF(AND(D13="A",E13="GRANT",F13="YES"),(L13-K13)*'21-22 Fringes'!$C$8)+IF(AND(D13="A",E13="GRANT",F13="NO"),(L13-K13)*'21-22 Fringes'!$D$8)+IF(AND(D13="A",E13="GENERAL FUND"),(O13-N13)*'21-22 Fringes'!$D$8)</f>
        <v>0</v>
      </c>
      <c r="N13" s="14"/>
      <c r="O13" s="294"/>
    </row>
    <row r="14" spans="1:15" ht="22.6" customHeight="1" x14ac:dyDescent="0.55000000000000004">
      <c r="A14" s="289"/>
      <c r="B14" s="23"/>
      <c r="C14" s="23"/>
      <c r="D14" s="23"/>
      <c r="E14" s="290"/>
      <c r="F14" s="290"/>
      <c r="G14" s="290"/>
      <c r="H14" s="291"/>
      <c r="I14" s="13"/>
      <c r="J14" s="13"/>
      <c r="K14" s="292"/>
      <c r="L14" s="293"/>
      <c r="M14" s="106">
        <f>IF(AND(D14="C",E14="GRANT",F14="YES"),(L14-K14)*'21-22 Fringes'!$C$22)+IF(AND(D14="C",E14="GRANT",F14="NO"),(L14-K14)*'21-22 Fringes'!$D$22)+IF(AND(D14="C",E14="GENERAL FUND"),(O14-N14)*'21-22 Fringes'!$D$22)+IF(AND(D14="B",E14="GRANT",F14="YES"),(L14-K14)*'21-22 Fringes'!$C$17)+IF(AND(D14="B",E14="GRANT",F14="NO"),(L14-K14)*'21-22 Fringes'!$D$17)+IF(AND(D14="B",E14="GENERAL FUND"),(O14-N14)*'21-22 Fringes'!$D$17)+IF(AND(D14="A",E14="GRANT",F14="YES"),(L14-K14)*'21-22 Fringes'!$C$8)+IF(AND(D14="A",E14="GRANT",F14="NO"),(L14-K14)*'21-22 Fringes'!$D$8)+IF(AND(D14="A",E14="GENERAL FUND"),(O14-N14)*'21-22 Fringes'!$D$8)</f>
        <v>0</v>
      </c>
      <c r="N14" s="14"/>
      <c r="O14" s="294"/>
    </row>
    <row r="15" spans="1:15" ht="16.3" customHeight="1" x14ac:dyDescent="0.55000000000000004">
      <c r="A15" s="86"/>
      <c r="B15" s="87"/>
      <c r="C15" s="87"/>
      <c r="D15" s="87"/>
      <c r="E15" s="88"/>
      <c r="F15" s="88"/>
      <c r="G15" s="88"/>
      <c r="H15" s="126"/>
      <c r="I15" s="89"/>
      <c r="J15" s="89"/>
      <c r="K15" s="301">
        <f>SUM(K9:K14)</f>
        <v>0</v>
      </c>
      <c r="L15" s="301">
        <f t="shared" ref="L15:O15" si="0">SUM(L9:L14)</f>
        <v>0</v>
      </c>
      <c r="M15" s="301">
        <f t="shared" si="0"/>
        <v>0</v>
      </c>
      <c r="N15" s="301">
        <f t="shared" si="0"/>
        <v>0</v>
      </c>
      <c r="O15" s="301">
        <f t="shared" si="0"/>
        <v>0</v>
      </c>
    </row>
    <row r="16" spans="1:15" x14ac:dyDescent="0.55000000000000004">
      <c r="A16" s="90"/>
      <c r="B16" s="90"/>
      <c r="C16" s="91"/>
      <c r="D16" s="91"/>
      <c r="E16" s="91"/>
      <c r="F16" s="91"/>
      <c r="G16" s="91"/>
      <c r="H16" s="91"/>
      <c r="I16" s="92"/>
      <c r="J16" s="92"/>
      <c r="K16" s="85"/>
      <c r="L16" s="85"/>
      <c r="M16" s="93"/>
      <c r="N16" s="94"/>
      <c r="O16" s="94"/>
    </row>
    <row r="17" spans="1:15" x14ac:dyDescent="0.55000000000000004">
      <c r="A17" s="90"/>
      <c r="B17" s="90"/>
      <c r="C17" s="91"/>
      <c r="D17" s="91"/>
      <c r="E17" s="91"/>
      <c r="F17" s="91"/>
      <c r="G17" s="91"/>
      <c r="H17" s="91"/>
      <c r="I17" s="92"/>
      <c r="J17" s="92"/>
      <c r="O17" s="124"/>
    </row>
    <row r="18" spans="1:15" ht="15.6" x14ac:dyDescent="0.6">
      <c r="A18" s="95"/>
      <c r="B18" s="105"/>
      <c r="C18" s="516" t="s">
        <v>77</v>
      </c>
      <c r="D18" s="516"/>
      <c r="E18" s="516"/>
      <c r="F18" s="516"/>
      <c r="G18" s="516"/>
      <c r="H18" s="524"/>
      <c r="I18" s="516"/>
      <c r="J18" s="516"/>
      <c r="K18" s="516"/>
      <c r="L18" s="516"/>
      <c r="M18" s="516"/>
      <c r="N18" s="516"/>
      <c r="O18" s="517"/>
    </row>
    <row r="19" spans="1:15" ht="60.45" customHeight="1" x14ac:dyDescent="0.55000000000000004">
      <c r="A19" s="527" t="s">
        <v>101</v>
      </c>
      <c r="B19" s="130"/>
      <c r="C19" s="506" t="s">
        <v>25</v>
      </c>
      <c r="D19" s="511" t="s">
        <v>84</v>
      </c>
      <c r="E19" s="483" t="s">
        <v>71</v>
      </c>
      <c r="F19" s="490" t="s">
        <v>83</v>
      </c>
      <c r="G19" s="490" t="s">
        <v>72</v>
      </c>
      <c r="H19" s="395"/>
      <c r="I19" s="512" t="s">
        <v>81</v>
      </c>
      <c r="J19" s="512" t="s">
        <v>82</v>
      </c>
      <c r="K19" s="131" t="s">
        <v>90</v>
      </c>
      <c r="L19" s="132" t="s">
        <v>85</v>
      </c>
      <c r="M19" s="501" t="s">
        <v>75</v>
      </c>
      <c r="N19" s="133" t="s">
        <v>91</v>
      </c>
      <c r="O19" s="134" t="s">
        <v>92</v>
      </c>
    </row>
    <row r="20" spans="1:15" ht="47.55" customHeight="1" x14ac:dyDescent="0.55000000000000004">
      <c r="A20" s="528"/>
      <c r="B20" s="135" t="s">
        <v>94</v>
      </c>
      <c r="C20" s="507"/>
      <c r="D20" s="507"/>
      <c r="E20" s="484"/>
      <c r="F20" s="484"/>
      <c r="G20" s="484"/>
      <c r="H20" s="396" t="s">
        <v>2</v>
      </c>
      <c r="I20" s="513"/>
      <c r="J20" s="513"/>
      <c r="K20" s="485" t="s">
        <v>118</v>
      </c>
      <c r="L20" s="486"/>
      <c r="M20" s="502"/>
      <c r="N20" s="485" t="s">
        <v>118</v>
      </c>
      <c r="O20" s="487"/>
    </row>
    <row r="21" spans="1:15" ht="22.6" customHeight="1" x14ac:dyDescent="0.55000000000000004">
      <c r="A21" s="128" t="s">
        <v>37</v>
      </c>
      <c r="B21" s="96"/>
      <c r="C21" s="96"/>
      <c r="D21" s="96"/>
      <c r="E21" s="97"/>
      <c r="F21" s="97"/>
      <c r="G21" s="97"/>
      <c r="H21" s="127"/>
      <c r="I21" s="98"/>
      <c r="J21" s="98"/>
      <c r="K21" s="99"/>
      <c r="L21" s="100"/>
      <c r="M21" s="103">
        <f>IF(AND(D21="C",E21="GRANT",F21="YES"),(L21-K21)*'21-22 Fringes'!$C$22)+IF(AND(D21="C",E21="GRANT",F21="NO"),(L21-K21)*'21-22 Fringes'!$D$22)+IF(AND(D21="C",E21="GENERAL FUND"),(O21-N21)*'21-22 Fringes'!$D$22)+IF(AND(D21="B",E21="GRANT",F21="YES"),(L21-K21)*'21-22 Fringes'!$C$17)+IF(AND(D21="B",E21="GRANT",F21="NO"),(L21-K21)*'21-22 Fringes'!$D$17)+IF(AND(D21="B",E21="GENERAL FUND"),(O21-N21)*'21-22 Fringes'!$D$17)+IF(AND(D21="A",E21="GRANT",F21="YES"),(L21-K21)*'21-22 Fringes'!$C$8)+IF(AND(D21="A",E21="GRANT",F21="NO"),(L21-K21)*'21-22 Fringes'!$D$8)+IF(AND(D21="A",E21="GENERAL FUND"),(O21-N21)*'21-22 Fringes'!$D$8)</f>
        <v>0</v>
      </c>
      <c r="N21" s="101"/>
      <c r="O21" s="102"/>
    </row>
    <row r="22" spans="1:15" ht="22.6" customHeight="1" x14ac:dyDescent="0.55000000000000004">
      <c r="A22" s="128" t="s">
        <v>37</v>
      </c>
      <c r="B22" s="96"/>
      <c r="C22" s="96"/>
      <c r="D22" s="96"/>
      <c r="E22" s="97"/>
      <c r="F22" s="97"/>
      <c r="G22" s="97"/>
      <c r="H22" s="127"/>
      <c r="I22" s="98"/>
      <c r="J22" s="98"/>
      <c r="K22" s="99"/>
      <c r="L22" s="100"/>
      <c r="M22" s="103">
        <f>IF(AND(D22="C",E22="GRANT",F22="YES"),(L22-K22)*'21-22 Fringes'!$C$22)+IF(AND(D22="C",E22="GRANT",F22="NO"),(L22-K22)*'21-22 Fringes'!$D$22)+IF(AND(D22="C",E22="GENERAL FUND"),(O22-N22)*'21-22 Fringes'!$D$22)+IF(AND(D22="B",E22="GRANT",F22="YES"),(L22-K22)*'21-22 Fringes'!$C$17)+IF(AND(D22="B",E22="GRANT",F22="NO"),(L22-K22)*'21-22 Fringes'!$D$17)+IF(AND(D22="B",E22="GENERAL FUND"),(O22-N22)*'21-22 Fringes'!$D$17)+IF(AND(D22="A",E22="GRANT",F22="YES"),(L22-K22)*'21-22 Fringes'!$C$8)+IF(AND(D22="A",E22="GRANT",F22="NO"),(L22-K22)*'21-22 Fringes'!$D$8)+IF(AND(D22="A",E22="GENERAL FUND"),(O22-N22)*'21-22 Fringes'!$D$8)</f>
        <v>0</v>
      </c>
      <c r="N22" s="101"/>
      <c r="O22" s="102"/>
    </row>
    <row r="23" spans="1:15" ht="22.6" customHeight="1" x14ac:dyDescent="0.55000000000000004">
      <c r="A23" s="128" t="s">
        <v>37</v>
      </c>
      <c r="B23" s="96"/>
      <c r="C23" s="96"/>
      <c r="D23" s="96"/>
      <c r="E23" s="97"/>
      <c r="F23" s="97"/>
      <c r="G23" s="97"/>
      <c r="H23" s="127"/>
      <c r="I23" s="98"/>
      <c r="J23" s="98"/>
      <c r="K23" s="99"/>
      <c r="L23" s="100"/>
      <c r="M23" s="103">
        <f>IF(AND(D23="C",E23="GRANT",F23="YES"),(L23-K23)*'21-22 Fringes'!$C$22)+IF(AND(D23="C",E23="GRANT",F23="NO"),(L23-K23)*'21-22 Fringes'!$D$22)+IF(AND(D23="C",E23="GENERAL FUND"),(O23-N23)*'21-22 Fringes'!$D$22)+IF(AND(D23="B",E23="GRANT",F23="YES"),(L23-K23)*'21-22 Fringes'!$C$17)+IF(AND(D23="B",E23="GRANT",F23="NO"),(L23-K23)*'21-22 Fringes'!$D$17)+IF(AND(D23="B",E23="GENERAL FUND"),(O23-N23)*'21-22 Fringes'!$D$17)+IF(AND(D23="A",E23="GRANT",F23="YES"),(L23-K23)*'21-22 Fringes'!$C$8)+IF(AND(D23="A",E23="GRANT",F23="NO"),(L23-K23)*'21-22 Fringes'!$D$8)+IF(AND(D23="A",E23="GENERAL FUND"),(O23-N23)*'21-22 Fringes'!$D$8)</f>
        <v>0</v>
      </c>
      <c r="N23" s="101"/>
      <c r="O23" s="102"/>
    </row>
    <row r="24" spans="1:15" ht="22.6" customHeight="1" x14ac:dyDescent="0.55000000000000004">
      <c r="A24" s="128" t="s">
        <v>37</v>
      </c>
      <c r="B24" s="96"/>
      <c r="C24" s="96"/>
      <c r="D24" s="96"/>
      <c r="E24" s="97"/>
      <c r="F24" s="97"/>
      <c r="G24" s="97"/>
      <c r="H24" s="127"/>
      <c r="I24" s="98"/>
      <c r="J24" s="98"/>
      <c r="K24" s="99"/>
      <c r="L24" s="100"/>
      <c r="M24" s="103">
        <f>IF(AND(D24="C",E24="GRANT",F24="YES"),(L24-K24)*'21-22 Fringes'!$C$22)+IF(AND(D24="C",E24="GRANT",F24="NO"),(L24-K24)*'21-22 Fringes'!$D$22)+IF(AND(D24="C",E24="GENERAL FUND"),(O24-N24)*'21-22 Fringes'!$D$22)+IF(AND(D24="B",E24="GRANT",F24="YES"),(L24-K24)*'21-22 Fringes'!$C$17)+IF(AND(D24="B",E24="GRANT",F24="NO"),(L24-K24)*'21-22 Fringes'!$D$17)+IF(AND(D24="B",E24="GENERAL FUND"),(O24-N24)*'21-22 Fringes'!$D$17)+IF(AND(D24="A",E24="GRANT",F24="YES"),(L24-K24)*'21-22 Fringes'!$C$8)+IF(AND(D24="A",E24="GRANT",F24="NO"),(L24-K24)*'21-22 Fringes'!$D$8)+IF(AND(D24="A",E24="GENERAL FUND"),(O24-N24)*'21-22 Fringes'!$D$8)</f>
        <v>0</v>
      </c>
      <c r="N24" s="101"/>
      <c r="O24" s="102"/>
    </row>
    <row r="25" spans="1:15" ht="22.6" customHeight="1" x14ac:dyDescent="0.55000000000000004">
      <c r="A25" s="128" t="s">
        <v>37</v>
      </c>
      <c r="B25" s="96"/>
      <c r="C25" s="96"/>
      <c r="D25" s="96"/>
      <c r="E25" s="97"/>
      <c r="F25" s="97"/>
      <c r="G25" s="97"/>
      <c r="H25" s="127"/>
      <c r="I25" s="98"/>
      <c r="J25" s="98"/>
      <c r="K25" s="99"/>
      <c r="L25" s="100"/>
      <c r="M25" s="103">
        <f>IF(AND(D25="C",E25="GRANT",F25="YES"),(L25-K25)*'21-22 Fringes'!$C$22)+IF(AND(D25="C",E25="GRANT",F25="NO"),(L25-K25)*'21-22 Fringes'!$D$22)+IF(AND(D25="C",E25="GENERAL FUND"),(O25-N25)*'21-22 Fringes'!$D$22)+IF(AND(D25="B",E25="GRANT",F25="YES"),(L25-K25)*'21-22 Fringes'!$C$17)+IF(AND(D25="B",E25="GRANT",F25="NO"),(L25-K25)*'21-22 Fringes'!$D$17)+IF(AND(D25="B",E25="GENERAL FUND"),(O25-N25)*'21-22 Fringes'!$D$17)+IF(AND(D25="A",E25="GRANT",F25="YES"),(L25-K25)*'21-22 Fringes'!$C$8)+IF(AND(D25="A",E25="GRANT",F25="NO"),(L25-K25)*'21-22 Fringes'!$D$8)+IF(AND(D25="A",E25="GENERAL FUND"),(O25-N25)*'21-22 Fringes'!$D$8)</f>
        <v>0</v>
      </c>
      <c r="N25" s="101"/>
      <c r="O25" s="102"/>
    </row>
    <row r="26" spans="1:15" ht="22.6" customHeight="1" x14ac:dyDescent="0.55000000000000004">
      <c r="A26" s="128" t="s">
        <v>37</v>
      </c>
      <c r="B26" s="96"/>
      <c r="C26" s="96"/>
      <c r="D26" s="96"/>
      <c r="E26" s="97"/>
      <c r="F26" s="97"/>
      <c r="G26" s="97"/>
      <c r="H26" s="127"/>
      <c r="I26" s="98"/>
      <c r="J26" s="98"/>
      <c r="K26" s="99"/>
      <c r="L26" s="100"/>
      <c r="M26" s="103">
        <f>IF(AND(D26="C",E26="GRANT",F26="YES"),(L26-K26)*'21-22 Fringes'!$C$22)+IF(AND(D26="C",E26="GRANT",F26="NO"),(L26-K26)*'21-22 Fringes'!$D$22)+IF(AND(D26="C",E26="GENERAL FUND"),(O26-N26)*'21-22 Fringes'!$D$22)+IF(AND(D26="B",E26="GRANT",F26="YES"),(L26-K26)*'21-22 Fringes'!$C$17)+IF(AND(D26="B",E26="GRANT",F26="NO"),(L26-K26)*'21-22 Fringes'!$D$17)+IF(AND(D26="B",E26="GENERAL FUND"),(O26-N26)*'21-22 Fringes'!$D$17)+IF(AND(D26="A",E26="GRANT",F26="YES"),(L26-K26)*'21-22 Fringes'!$C$8)+IF(AND(D26="A",E26="GRANT",F26="NO"),(L26-K26)*'21-22 Fringes'!$D$8)+IF(AND(D26="A",E26="GENERAL FUND"),(O26-N26)*'21-22 Fringes'!$D$8)</f>
        <v>0</v>
      </c>
      <c r="N26" s="101"/>
      <c r="O26" s="102"/>
    </row>
    <row r="27" spans="1:15" ht="16.3" customHeight="1" x14ac:dyDescent="0.55000000000000004">
      <c r="A27" s="86"/>
      <c r="B27" s="87"/>
      <c r="C27" s="87"/>
      <c r="D27" s="87"/>
      <c r="E27" s="88"/>
      <c r="F27" s="88"/>
      <c r="G27" s="88"/>
      <c r="H27" s="126"/>
      <c r="I27" s="89"/>
      <c r="J27" s="89"/>
      <c r="K27" s="136">
        <f>SUM(K21:K26)</f>
        <v>0</v>
      </c>
      <c r="L27" s="136">
        <f t="shared" ref="L27:O27" si="1">SUM(L21:L26)</f>
        <v>0</v>
      </c>
      <c r="M27" s="136">
        <f t="shared" si="1"/>
        <v>0</v>
      </c>
      <c r="N27" s="136">
        <f t="shared" si="1"/>
        <v>0</v>
      </c>
      <c r="O27" s="136">
        <f t="shared" si="1"/>
        <v>0</v>
      </c>
    </row>
    <row r="29" spans="1:15" ht="14.7" thickBot="1" x14ac:dyDescent="0.6"/>
    <row r="30" spans="1:15" ht="15.6" x14ac:dyDescent="0.6">
      <c r="C30" s="518" t="s">
        <v>74</v>
      </c>
      <c r="D30" s="519"/>
      <c r="E30" s="519"/>
      <c r="F30" s="519"/>
      <c r="G30" s="520"/>
    </row>
    <row r="31" spans="1:15" ht="16.8" x14ac:dyDescent="0.65">
      <c r="C31" s="521" t="s">
        <v>102</v>
      </c>
      <c r="D31" s="522"/>
      <c r="E31" s="522" t="s">
        <v>103</v>
      </c>
      <c r="F31" s="522"/>
      <c r="G31" s="523"/>
    </row>
    <row r="32" spans="1:15" x14ac:dyDescent="0.55000000000000004">
      <c r="C32" s="137" t="s">
        <v>104</v>
      </c>
      <c r="D32" s="138">
        <f>K15+N15</f>
        <v>0</v>
      </c>
      <c r="E32" s="139" t="s">
        <v>104</v>
      </c>
      <c r="F32" s="140"/>
      <c r="G32" s="141">
        <f>K27+N27</f>
        <v>0</v>
      </c>
    </row>
    <row r="33" spans="3:7" x14ac:dyDescent="0.55000000000000004">
      <c r="C33" s="137" t="s">
        <v>105</v>
      </c>
      <c r="D33" s="138">
        <f>L15+O15</f>
        <v>0</v>
      </c>
      <c r="E33" s="139" t="s">
        <v>105</v>
      </c>
      <c r="F33" s="140"/>
      <c r="G33" s="141">
        <f>L27+O27</f>
        <v>0</v>
      </c>
    </row>
    <row r="34" spans="3:7" x14ac:dyDescent="0.55000000000000004">
      <c r="C34" s="137" t="s">
        <v>106</v>
      </c>
      <c r="D34" s="138">
        <f>M15</f>
        <v>0</v>
      </c>
      <c r="E34" s="140" t="s">
        <v>106</v>
      </c>
      <c r="F34" s="142"/>
      <c r="G34" s="141">
        <f>M27</f>
        <v>0</v>
      </c>
    </row>
    <row r="35" spans="3:7" ht="14.7" thickBot="1" x14ac:dyDescent="0.6">
      <c r="C35" s="143" t="str">
        <f>IF(D35&lt;0,"Savings", "Added Cost")</f>
        <v>Added Cost</v>
      </c>
      <c r="D35" s="144">
        <f>D33-D32+D34</f>
        <v>0</v>
      </c>
      <c r="E35" s="145" t="str">
        <f>IF(G35&lt;0,"Savings", "Added Cost")</f>
        <v>Added Cost</v>
      </c>
      <c r="F35" s="146"/>
      <c r="G35" s="147">
        <f>G33-G32+G34</f>
        <v>0</v>
      </c>
    </row>
  </sheetData>
  <sheetProtection algorithmName="SHA-512" hashValue="CU6wVgqhMKMPDrMfJ1z4NzpOkzwcLJTGwcgjtmv2QwYaVeWrqzcv9uTazVQxwYhJwQ5n4IBaGRq+4S0kKPZLRA==" saltValue="hsD91WgSclGPf5cr8+GPAw==" spinCount="100000" sheet="1" selectLockedCells="1"/>
  <mergeCells count="32">
    <mergeCell ref="A7:A8"/>
    <mergeCell ref="A19:A20"/>
    <mergeCell ref="O7:O8"/>
    <mergeCell ref="N1:O1"/>
    <mergeCell ref="K3:N3"/>
    <mergeCell ref="E4:G4"/>
    <mergeCell ref="C6:O6"/>
    <mergeCell ref="D7:D8"/>
    <mergeCell ref="E7:E8"/>
    <mergeCell ref="F7:F8"/>
    <mergeCell ref="G7:G8"/>
    <mergeCell ref="I7:I8"/>
    <mergeCell ref="C7:C8"/>
    <mergeCell ref="J7:J8"/>
    <mergeCell ref="K7:K8"/>
    <mergeCell ref="L7:L8"/>
    <mergeCell ref="M7:M8"/>
    <mergeCell ref="N7:N8"/>
    <mergeCell ref="N20:O20"/>
    <mergeCell ref="C30:G30"/>
    <mergeCell ref="C31:D31"/>
    <mergeCell ref="E31:G31"/>
    <mergeCell ref="C18:O18"/>
    <mergeCell ref="D19:D20"/>
    <mergeCell ref="E19:E20"/>
    <mergeCell ref="F19:F20"/>
    <mergeCell ref="G19:G20"/>
    <mergeCell ref="I19:I20"/>
    <mergeCell ref="J19:J20"/>
    <mergeCell ref="M19:M20"/>
    <mergeCell ref="K20:L20"/>
    <mergeCell ref="C19:C20"/>
  </mergeCells>
  <pageMargins left="0.28000000000000003" right="0.25" top="0.1" bottom="0" header="0.3" footer="0.3"/>
  <pageSetup scale="74" fitToHeight="0" orientation="landscape" r:id="rId1"/>
  <rowBreaks count="1" manualBreakCount="1">
    <brk id="2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21-22 Fringes</vt:lpstr>
      <vt:lpstr>EXAMPLE GENERAL FUND</vt:lpstr>
      <vt:lpstr>GENERAL FUND</vt:lpstr>
      <vt:lpstr>EXAMPLE GRANTS</vt:lpstr>
      <vt:lpstr>GRANTS</vt:lpstr>
      <vt:lpstr>EXAMPLE SPLIT-FUNDED</vt:lpstr>
      <vt:lpstr>SPLIT-FUNDED</vt:lpstr>
      <vt:lpstr>EXAMPLE CHANGE # DAYS</vt:lpstr>
      <vt:lpstr>CHANGE # OF DAYS</vt:lpstr>
      <vt:lpstr>'21-22 Fringes'!Print_Area</vt:lpstr>
      <vt:lpstr>'CHANGE # OF DAYS'!Print_Area</vt:lpstr>
      <vt:lpstr>'EXAMPLE CHANGE # DAYS'!Print_Area</vt:lpstr>
      <vt:lpstr>'EXAMPLE GENERAL FUND'!Print_Area</vt:lpstr>
      <vt:lpstr>'EXAMPLE GRANTS'!Print_Area</vt:lpstr>
      <vt:lpstr>'EXAMPLE SPLIT-FUNDED'!Print_Area</vt:lpstr>
      <vt:lpstr>'GENERAL FUND'!Print_Area</vt:lpstr>
      <vt:lpstr>GRANTS!Print_Area</vt:lpstr>
      <vt:lpstr>'SPLIT-FUNDED'!Print_Area</vt:lpstr>
    </vt:vector>
  </TitlesOfParts>
  <Company>JCPS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Cordelia Hardin</dc:creator>
  <cp:lastModifiedBy>Rowland, Tara G.</cp:lastModifiedBy>
  <cp:lastPrinted>2018-03-21T14:20:51Z</cp:lastPrinted>
  <dcterms:created xsi:type="dcterms:W3CDTF">2016-04-06T17:39:29Z</dcterms:created>
  <dcterms:modified xsi:type="dcterms:W3CDTF">2021-10-21T18:06:53Z</dcterms:modified>
</cp:coreProperties>
</file>